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60" windowHeight="8670" tabRatio="500" activeTab="0"/>
  </bookViews>
  <sheets>
    <sheet name="Calculo GEI - EC" sheetId="1" r:id="rId1"/>
    <sheet name="Fuente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Karlsson</author>
    <author>weindorf</author>
  </authors>
  <commentList>
    <comment ref="A30" authorId="0">
      <text>
        <r>
          <rPr>
            <sz val="8"/>
            <rFont val="Tahoma"/>
            <family val="2"/>
          </rPr>
          <t>Statement of emissions is obligatory in the EU (Directive 2003/54/EG); in countries where emissions are not stated in the bill please check emissions facotors in the  right hand table.</t>
        </r>
      </text>
    </comment>
    <comment ref="G32" authorId="1">
      <text>
        <r>
          <rPr>
            <b/>
            <sz val="8"/>
            <rFont val="Tahoma"/>
            <family val="0"/>
          </rPr>
          <t>weindorf:</t>
        </r>
        <r>
          <rPr>
            <sz val="8"/>
            <rFont val="Tahoma"/>
            <family val="0"/>
          </rPr>
          <t xml:space="preserve">
supply and use (combustion)</t>
        </r>
      </text>
    </comment>
  </commentList>
</comments>
</file>

<file path=xl/sharedStrings.xml><?xml version="1.0" encoding="utf-8"?>
<sst xmlns="http://schemas.openxmlformats.org/spreadsheetml/2006/main" count="204" uniqueCount="171">
  <si>
    <t>Emission factors</t>
  </si>
  <si>
    <t>HFO</t>
  </si>
  <si>
    <t>NG (EU mix quality)</t>
  </si>
  <si>
    <t>Diesel</t>
  </si>
  <si>
    <t>Hard coal</t>
  </si>
  <si>
    <t>Lignite</t>
  </si>
  <si>
    <t>40 t truck for dry product (Diesel)</t>
  </si>
  <si>
    <t>12 t truck for dry product (Diesel)</t>
  </si>
  <si>
    <t>Coastal/river shipping wood chips</t>
  </si>
  <si>
    <t>Ocean going bulk carrier</t>
  </si>
  <si>
    <t>Rail transport (European electricity mix)</t>
  </si>
  <si>
    <t>GEMIS v.4.7</t>
  </si>
  <si>
    <t>Total annual production</t>
  </si>
  <si>
    <t>LHV [MJ/kg]</t>
  </si>
  <si>
    <t>[MJ]</t>
  </si>
  <si>
    <t>Woody Biomass from residues (wood, bark, ..)</t>
  </si>
  <si>
    <t>[t/a]</t>
  </si>
  <si>
    <t>OiB Richtlinie 6</t>
  </si>
  <si>
    <t>District heating (renewables)</t>
  </si>
  <si>
    <t>District heating (fossil)</t>
  </si>
  <si>
    <t>Source</t>
  </si>
  <si>
    <t>Emission factors packaging</t>
  </si>
  <si>
    <t>Sources</t>
  </si>
  <si>
    <t>Emission factors and default values for overseas transportation distances are taken from, in order of preference</t>
  </si>
  <si>
    <t>http://ec.europa.eu/energy/renewables/transparency_platform/doc/2010_report/sec_2010_0065_1_impact_assesment_en.pdf</t>
  </si>
  <si>
    <t>http://ec.europa.eu/energy/renewables/transparency_platform/doc/2010_report/com_2010_0011_3_report.pdf</t>
  </si>
  <si>
    <t>http://iet.jrc.ec.europa.eu/about-jec/sites/iet.jrc.ec.europa.eu.about-jec/files/documents/wtw3_wtt_appendix1_eurformat.pdf</t>
  </si>
  <si>
    <t>http://www.biograce.net/content/ghgcalculationtools/standardvalues</t>
  </si>
  <si>
    <t>http://www.oib.or.at/RL6_061011.pdf</t>
  </si>
  <si>
    <t>- GEMIS v.4.7</t>
  </si>
  <si>
    <t>http://www.gemis.de/de/index.htm</t>
  </si>
  <si>
    <t>- COM(2010)11</t>
  </si>
  <si>
    <t>European Commission (2010): Report on sustainability requirements for the use of solid and gaseous biomass sources in electricity, heating and coolin, COM(2010)11</t>
  </si>
  <si>
    <t>Joint Research Center of the European Commission (2010): Impact assessment accompanying the report on biomass sustainability (SEC(2010)65)</t>
  </si>
  <si>
    <t>- SEC(2010)65</t>
  </si>
  <si>
    <t>- WTT App. 1</t>
  </si>
  <si>
    <t xml:space="preserve">JEC (2011): Well-to-wheels Analysis of Future Automotive Fuels and Powertrains in the European Context WTT APPENDIX 1 Description of individual processes and detailed input data </t>
  </si>
  <si>
    <t>BioGrace list of standard values</t>
  </si>
  <si>
    <t>- OiB Richtlinie 6</t>
  </si>
  <si>
    <t>Austrian Institute of Construction Engineering (OiB) (2011): Energieeinsparung und Wärmeschutz</t>
  </si>
  <si>
    <t>- Ecoinvent</t>
  </si>
  <si>
    <t>Globales Emissions-Modell Integrierter Systeme (GEMIS) Version 4.7</t>
  </si>
  <si>
    <t>WTT App. 1</t>
  </si>
  <si>
    <t>[kWh]</t>
  </si>
  <si>
    <t>Ecoinvent</t>
  </si>
  <si>
    <t>Source: SEC(2010)65</t>
  </si>
  <si>
    <t>Emission factors additives</t>
  </si>
  <si>
    <t xml:space="preserve">For raw materials coming from tropical countries (Brazil, Indonesia, Thailand), </t>
  </si>
  <si>
    <t>transportation to the processing site is assumed to be by truck, 50 km,</t>
  </si>
  <si>
    <t xml:space="preserve">and transport to the export terminal, 700km, while transport to the EU vary for Brazil by ship, </t>
  </si>
  <si>
    <t>10186 km, and for Indonesia by ship, 13000 km, and for Thailand by ship 12500 km.</t>
  </si>
  <si>
    <t>Default overseas distances</t>
  </si>
  <si>
    <t>WTT App. 1 / BioGrace</t>
  </si>
  <si>
    <t>Diesel [l]</t>
  </si>
  <si>
    <t>Grains</t>
  </si>
  <si>
    <t>Corn</t>
  </si>
  <si>
    <t>Albania</t>
  </si>
  <si>
    <t>Bosnia and Herzegovina</t>
  </si>
  <si>
    <t>Croatia</t>
  </si>
  <si>
    <t>FYR Macedonia</t>
  </si>
  <si>
    <t>Serbia (incl. Montenegro and Kosovo)</t>
  </si>
  <si>
    <t>Switzerland</t>
  </si>
  <si>
    <t>Norway</t>
  </si>
  <si>
    <t>Iceland</t>
  </si>
  <si>
    <t>Belarus</t>
  </si>
  <si>
    <t>Moldova</t>
  </si>
  <si>
    <t>Russia</t>
  </si>
  <si>
    <t>Ukraine</t>
  </si>
  <si>
    <t>Australia/Oceania</t>
  </si>
  <si>
    <t>Australia</t>
  </si>
  <si>
    <t>New Zealand</t>
  </si>
  <si>
    <t>North America</t>
  </si>
  <si>
    <t>Canada</t>
  </si>
  <si>
    <t>USA</t>
  </si>
  <si>
    <t>Country</t>
  </si>
  <si>
    <t>to be used only if bill does not state emissions</t>
  </si>
  <si>
    <t>- BioGrace (a)</t>
  </si>
  <si>
    <t>- BioGrace (b)</t>
  </si>
  <si>
    <t>BioGrace list of additional standard values</t>
  </si>
  <si>
    <t>http://www.biograce.net/content/ghgcalculationtools/additionalstandardvalues</t>
  </si>
  <si>
    <t>BioGrace (b)</t>
  </si>
  <si>
    <t>non-EU</t>
  </si>
  <si>
    <r>
      <t>[</t>
    </r>
    <r>
      <rPr>
        <b/>
        <sz val="10"/>
        <rFont val="Verdana"/>
        <family val="2"/>
      </rPr>
      <t>gCO</t>
    </r>
    <r>
      <rPr>
        <b/>
        <vertAlign val="subscript"/>
        <sz val="10"/>
        <rFont val="Verdana"/>
        <family val="2"/>
      </rPr>
      <t>2-eq</t>
    </r>
    <r>
      <rPr>
        <b/>
        <sz val="10"/>
        <rFont val="Verdana"/>
        <family val="2"/>
      </rPr>
      <t>/MJ</t>
    </r>
    <r>
      <rPr>
        <b/>
        <sz val="10"/>
        <rFont val="Arial"/>
        <family val="2"/>
      </rPr>
      <t>]</t>
    </r>
  </si>
  <si>
    <t>Region</t>
  </si>
  <si>
    <t>Emissions factors electricity (non-EU, Austrialia, New Zealand, North America)</t>
  </si>
  <si>
    <t>BioGrace (a)</t>
  </si>
  <si>
    <t>Vegetable oil</t>
  </si>
  <si>
    <t>10-kg-bag</t>
  </si>
  <si>
    <t>15-kg-bag</t>
  </si>
  <si>
    <r>
      <t>[gCO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0"/>
      </rPr>
      <t>/MJ]</t>
    </r>
  </si>
  <si>
    <r>
      <t>[gCO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0"/>
      </rPr>
      <t>]</t>
    </r>
  </si>
  <si>
    <r>
      <t>[gCO</t>
    </r>
    <r>
      <rPr>
        <b/>
        <vertAlign val="subscript"/>
        <sz val="10"/>
        <rFont val="Verdana"/>
        <family val="2"/>
      </rPr>
      <t>2-eq</t>
    </r>
    <r>
      <rPr>
        <b/>
        <sz val="10"/>
        <rFont val="Verdana"/>
        <family val="2"/>
      </rPr>
      <t>]</t>
    </r>
  </si>
  <si>
    <r>
      <t>[gCO</t>
    </r>
    <r>
      <rPr>
        <vertAlign val="subscript"/>
        <sz val="10"/>
        <rFont val="Verdana"/>
        <family val="2"/>
      </rPr>
      <t>2-eq</t>
    </r>
    <r>
      <rPr>
        <sz val="10"/>
        <rFont val="Verdana"/>
        <family val="0"/>
      </rPr>
      <t>]</t>
    </r>
  </si>
  <si>
    <r>
      <t>[</t>
    </r>
    <r>
      <rPr>
        <sz val="10"/>
        <rFont val="Verdana"/>
        <family val="0"/>
      </rPr>
      <t>gCO</t>
    </r>
    <r>
      <rPr>
        <vertAlign val="subscript"/>
        <sz val="10"/>
        <rFont val="Verdana"/>
        <family val="2"/>
      </rPr>
      <t>2-eq</t>
    </r>
    <r>
      <rPr>
        <sz val="10"/>
        <rFont val="Verdana"/>
        <family val="0"/>
      </rPr>
      <t>/MJ</t>
    </r>
    <r>
      <rPr>
        <sz val="10"/>
        <rFont val="Arial"/>
        <family val="2"/>
      </rPr>
      <t>]</t>
    </r>
  </si>
  <si>
    <r>
      <t>[</t>
    </r>
    <r>
      <rPr>
        <sz val="10"/>
        <rFont val="Verdana"/>
        <family val="0"/>
      </rPr>
      <t>gCO</t>
    </r>
    <r>
      <rPr>
        <vertAlign val="subscript"/>
        <sz val="10"/>
        <rFont val="Verdana"/>
        <family val="2"/>
      </rPr>
      <t>2-eq</t>
    </r>
    <r>
      <rPr>
        <sz val="10"/>
        <rFont val="Verdana"/>
        <family val="0"/>
      </rPr>
      <t>/kg</t>
    </r>
    <r>
      <rPr>
        <sz val="10"/>
        <rFont val="Arial"/>
        <family val="2"/>
      </rPr>
      <t>]</t>
    </r>
  </si>
  <si>
    <r>
      <t>[gCO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0"/>
      </rPr>
      <t>/kWh]</t>
    </r>
  </si>
  <si>
    <r>
      <t>gCO</t>
    </r>
    <r>
      <rPr>
        <b/>
        <vertAlign val="subscript"/>
        <sz val="10"/>
        <rFont val="Verdana"/>
        <family val="2"/>
      </rPr>
      <t>2-eq</t>
    </r>
    <r>
      <rPr>
        <b/>
        <sz val="10"/>
        <rFont val="Verdana"/>
        <family val="2"/>
      </rPr>
      <t>/t.km</t>
    </r>
  </si>
  <si>
    <r>
      <t>[gCO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/MJ]</t>
    </r>
  </si>
  <si>
    <r>
      <t>[gCO</t>
    </r>
    <r>
      <rPr>
        <b/>
        <vertAlign val="subscript"/>
        <sz val="10"/>
        <rFont val="Verdana"/>
        <family val="2"/>
      </rPr>
      <t>2-eq</t>
    </r>
    <r>
      <rPr>
        <b/>
        <sz val="10"/>
        <rFont val="Verdana"/>
        <family val="2"/>
      </rPr>
      <t>/MJ]</t>
    </r>
  </si>
  <si>
    <t>[MJ/kg]</t>
  </si>
  <si>
    <r>
      <t>[gCO</t>
    </r>
    <r>
      <rPr>
        <b/>
        <vertAlign val="subscript"/>
        <sz val="10"/>
        <rFont val="Verdana"/>
        <family val="2"/>
      </rPr>
      <t>2-qu</t>
    </r>
    <r>
      <rPr>
        <b/>
        <sz val="10"/>
        <rFont val="Verdana"/>
        <family val="2"/>
      </rPr>
      <t>/kg]</t>
    </r>
  </si>
  <si>
    <r>
      <t>[gCO</t>
    </r>
    <r>
      <rPr>
        <b/>
        <vertAlign val="subscript"/>
        <sz val="10"/>
        <rFont val="Verdana"/>
        <family val="2"/>
      </rPr>
      <t>2-qu</t>
    </r>
    <r>
      <rPr>
        <b/>
        <sz val="10"/>
        <rFont val="Verdana"/>
        <family val="2"/>
      </rPr>
      <t>/t</t>
    </r>
    <r>
      <rPr>
        <b/>
        <vertAlign val="subscript"/>
        <sz val="10"/>
        <rFont val="Verdana"/>
        <family val="2"/>
      </rPr>
      <t>pellets</t>
    </r>
    <r>
      <rPr>
        <b/>
        <sz val="10"/>
        <rFont val="Verdana"/>
        <family val="2"/>
      </rPr>
      <t>]</t>
    </r>
  </si>
  <si>
    <r>
      <t>Density [kg/m</t>
    </r>
    <r>
      <rPr>
        <b/>
        <vertAlign val="superscript"/>
        <sz val="10"/>
        <rFont val="Verdana"/>
        <family val="2"/>
      </rPr>
      <t>3</t>
    </r>
    <r>
      <rPr>
        <b/>
        <sz val="10"/>
        <rFont val="Verdana"/>
        <family val="2"/>
      </rPr>
      <t>]</t>
    </r>
  </si>
  <si>
    <t>Ecoinvent v2</t>
  </si>
  <si>
    <t>Emission factors transportation</t>
  </si>
  <si>
    <t>WTT App. 1 pg.53</t>
  </si>
  <si>
    <t>Energy MJ/t.km</t>
  </si>
  <si>
    <t>Energy [MJ]</t>
  </si>
  <si>
    <t>MJ</t>
  </si>
  <si>
    <t>MJ/MJ</t>
  </si>
  <si>
    <t>MJ/kg</t>
  </si>
  <si>
    <t>%</t>
  </si>
  <si>
    <t>Balance de GEI de la Valorización de Biocombustibles Sólidos</t>
  </si>
  <si>
    <t>Pfv, rellene las casillas en amarillo</t>
  </si>
  <si>
    <t>Herramienta para calcular las emisiones GEI y la energía consumida en valorizar las materias primas al convertirlas en Biocombustibles Solidos</t>
  </si>
  <si>
    <t>Biomasa producida</t>
  </si>
  <si>
    <t>Transporte / Suministro biomasa</t>
  </si>
  <si>
    <t>distancia media transporte [km]</t>
  </si>
  <si>
    <t>Energía [MJ]</t>
  </si>
  <si>
    <t>Consumo eléctrico en valorización combustible</t>
  </si>
  <si>
    <t>40 t camión (Diesel)</t>
  </si>
  <si>
    <t>12 t camión (Diesel)</t>
  </si>
  <si>
    <t>Materia prima producida en el emplazamiento de la planta</t>
  </si>
  <si>
    <t>Transporte  en barco transoceanico</t>
  </si>
  <si>
    <t>Materia prima transportada desde otro sitio</t>
  </si>
  <si>
    <t>Transporte por ferrocarril (mix eléctrico europeo)</t>
  </si>
  <si>
    <t>CO2 totales debidos al suministro de biomasa</t>
  </si>
  <si>
    <t>Transporte mat. Prima por barco pequeño</t>
  </si>
  <si>
    <t>Consumo total de electricidad por año</t>
  </si>
  <si>
    <t>Las emisiones de CO2 como se ha indicado en la factura</t>
  </si>
  <si>
    <t>Emisiones totales anuales de GEI derivadas del consumo de electricidad</t>
  </si>
  <si>
    <t>% de energías renovables tal y como se indica en factura</t>
  </si>
  <si>
    <t xml:space="preserve">Producción de biomasa- energía consumida por el calor, etc </t>
  </si>
  <si>
    <t>biomasa de subproductos (madera, corteza, ..) [kg]</t>
  </si>
  <si>
    <t>Gas fósil [kWh]</t>
  </si>
  <si>
    <t>Carbón (antracita) [t]</t>
  </si>
  <si>
    <t>Carbón (Lignito) [t]</t>
  </si>
  <si>
    <t>Calor distribuido (fosil) [kWh]</t>
  </si>
  <si>
    <t>Calor distribuido (renovable) [kWh]</t>
  </si>
  <si>
    <t>Las emisiones totales anuales por calor</t>
  </si>
  <si>
    <t>Fuel [1000l]</t>
  </si>
  <si>
    <t>Producción Biomasa-Aditivos</t>
  </si>
  <si>
    <t>Maíz</t>
  </si>
  <si>
    <t>Cereal</t>
  </si>
  <si>
    <t>Aceite Vegetal</t>
  </si>
  <si>
    <t>Las emisiones totales anuales por los aditivos</t>
  </si>
  <si>
    <t>Suministro ensacado</t>
  </si>
  <si>
    <t>Emisiones por el ensacado totales</t>
  </si>
  <si>
    <t>pellets ensacados [t/a]</t>
  </si>
  <si>
    <t>10-kg-bolsa</t>
  </si>
  <si>
    <t>15-kg-bolsa</t>
  </si>
  <si>
    <t>Resultados</t>
  </si>
  <si>
    <t>Total emisiones</t>
  </si>
  <si>
    <t>Total emisiones sin ensacado</t>
  </si>
  <si>
    <t>Total emisiones por MJ producto a granel</t>
  </si>
  <si>
    <t>Total emisiones por kg producto a granel</t>
  </si>
  <si>
    <t>Total emisiones por MJ producto ensacado</t>
  </si>
  <si>
    <t>Total emisiones por kg producto ensacado</t>
  </si>
  <si>
    <t>Reducción de emisiones de CO2 basada en valores reales</t>
  </si>
  <si>
    <t>Comparativas</t>
  </si>
  <si>
    <t>Fuel</t>
  </si>
  <si>
    <t>Gas fósil (mix EU de calidad)</t>
  </si>
  <si>
    <t>Antracita</t>
  </si>
  <si>
    <t>Lignito</t>
  </si>
  <si>
    <t>Calor de distrito (no-renovable)</t>
  </si>
  <si>
    <t>Reducción de GEI con biomasa a granel</t>
  </si>
  <si>
    <t>Reducción de GEI con biomasa ensacada</t>
  </si>
  <si>
    <t>Ratio total energía</t>
  </si>
  <si>
    <t>% de PCI B.S</t>
  </si>
  <si>
    <t>Ratio  energía fósil</t>
  </si>
  <si>
    <t>Poder Calorifico Inferior en Base Húmeda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</si>
</sst>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#,##0_ ;\-#,##0\ 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#,##0.000"/>
  </numFmts>
  <fonts count="53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u val="single"/>
      <sz val="10"/>
      <color indexed="12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Tahoma"/>
      <family val="2"/>
    </font>
    <font>
      <b/>
      <sz val="8"/>
      <name val="Tahoma"/>
      <family val="0"/>
    </font>
    <font>
      <b/>
      <sz val="10"/>
      <name val="Arial"/>
      <family val="2"/>
    </font>
    <font>
      <b/>
      <vertAlign val="subscript"/>
      <sz val="10"/>
      <name val="Verdana"/>
      <family val="2"/>
    </font>
    <font>
      <vertAlign val="subscript"/>
      <sz val="10"/>
      <name val="Verdana"/>
      <family val="2"/>
    </font>
    <font>
      <sz val="10"/>
      <name val="Arial"/>
      <family val="2"/>
    </font>
    <font>
      <b/>
      <vertAlign val="superscript"/>
      <sz val="10"/>
      <name val="Verdana"/>
      <family val="2"/>
    </font>
    <font>
      <u val="single"/>
      <sz val="10"/>
      <color indexed="36"/>
      <name val="Verdan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thin">
        <color indexed="9"/>
      </right>
      <top style="medium"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/>
    </border>
    <border>
      <left/>
      <right style="medium">
        <color indexed="9"/>
      </right>
      <top/>
      <bottom style="medium"/>
    </border>
    <border>
      <left/>
      <right style="medium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/>
      <right style="medium"/>
      <top style="thin"/>
      <bottom/>
    </border>
    <border>
      <left style="thin">
        <color indexed="9"/>
      </left>
      <right/>
      <top style="thin">
        <color indexed="9"/>
      </top>
      <bottom style="medium"/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/>
    </border>
    <border>
      <left/>
      <right style="thin">
        <color indexed="9"/>
      </right>
      <top style="medium"/>
      <bottom style="thin">
        <color indexed="9"/>
      </bottom>
    </border>
    <border>
      <left/>
      <right style="thin">
        <color indexed="9"/>
      </right>
      <top style="medium"/>
      <bottom/>
    </border>
    <border>
      <left/>
      <right style="thin">
        <color indexed="9"/>
      </right>
      <top/>
      <bottom style="medium"/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/>
      <bottom style="medium"/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/>
      <right style="medium">
        <color indexed="9"/>
      </right>
      <top style="thin">
        <color indexed="9"/>
      </top>
      <bottom style="thin">
        <color indexed="9"/>
      </bottom>
    </border>
    <border>
      <left/>
      <right style="medium">
        <color indexed="9"/>
      </right>
      <top style="medium">
        <color indexed="9"/>
      </top>
      <bottom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/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/>
      <right style="thin">
        <color indexed="9"/>
      </right>
      <top/>
      <bottom/>
    </border>
    <border>
      <left style="medium"/>
      <right style="medium">
        <color indexed="9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medium">
        <color indexed="9"/>
      </right>
      <top style="thin">
        <color indexed="9"/>
      </top>
      <bottom>
        <color indexed="63"/>
      </bottom>
    </border>
    <border>
      <left/>
      <right/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3" fontId="0" fillId="32" borderId="10" xfId="0" applyNumberFormat="1" applyFill="1" applyBorder="1" applyAlignment="1">
      <alignment horizontal="center"/>
    </xf>
    <xf numFmtId="3" fontId="0" fillId="32" borderId="18" xfId="0" applyNumberFormat="1" applyFill="1" applyBorder="1" applyAlignment="1">
      <alignment/>
    </xf>
    <xf numFmtId="3" fontId="0" fillId="32" borderId="17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2" borderId="10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15" xfId="0" applyBorder="1" applyAlignment="1">
      <alignment/>
    </xf>
    <xf numFmtId="0" fontId="2" fillId="0" borderId="36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32" borderId="18" xfId="0" applyFill="1" applyBorder="1" applyAlignment="1">
      <alignment/>
    </xf>
    <xf numFmtId="3" fontId="0" fillId="32" borderId="23" xfId="0" applyNumberFormat="1" applyFill="1" applyBorder="1" applyAlignment="1">
      <alignment horizontal="center"/>
    </xf>
    <xf numFmtId="0" fontId="0" fillId="0" borderId="14" xfId="0" applyBorder="1" applyAlignment="1">
      <alignment wrapText="1"/>
    </xf>
    <xf numFmtId="3" fontId="0" fillId="32" borderId="1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0" xfId="0" applyFont="1" applyFill="1" applyBorder="1" applyAlignment="1">
      <alignment wrapText="1"/>
    </xf>
    <xf numFmtId="3" fontId="0" fillId="0" borderId="41" xfId="0" applyNumberFormat="1" applyBorder="1" applyAlignment="1">
      <alignment horizontal="center"/>
    </xf>
    <xf numFmtId="0" fontId="0" fillId="0" borderId="42" xfId="0" applyBorder="1" applyAlignment="1">
      <alignment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Fill="1" applyBorder="1" applyAlignment="1">
      <alignment wrapText="1"/>
    </xf>
    <xf numFmtId="0" fontId="0" fillId="0" borderId="38" xfId="0" applyBorder="1" applyAlignment="1">
      <alignment wrapText="1"/>
    </xf>
    <xf numFmtId="3" fontId="0" fillId="32" borderId="23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5" xfId="0" applyFill="1" applyBorder="1" applyAlignment="1">
      <alignment/>
    </xf>
    <xf numFmtId="0" fontId="0" fillId="32" borderId="31" xfId="0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6" xfId="0" applyFont="1" applyBorder="1" applyAlignment="1">
      <alignment/>
    </xf>
    <xf numFmtId="0" fontId="0" fillId="4" borderId="32" xfId="0" applyFill="1" applyBorder="1" applyAlignment="1">
      <alignment wrapText="1"/>
    </xf>
    <xf numFmtId="0" fontId="0" fillId="4" borderId="47" xfId="0" applyFill="1" applyBorder="1" applyAlignment="1">
      <alignment wrapText="1"/>
    </xf>
    <xf numFmtId="3" fontId="0" fillId="4" borderId="33" xfId="0" applyNumberFormat="1" applyFill="1" applyBorder="1" applyAlignment="1">
      <alignment/>
    </xf>
    <xf numFmtId="3" fontId="0" fillId="4" borderId="23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8" xfId="0" applyFill="1" applyBorder="1" applyAlignment="1">
      <alignment/>
    </xf>
    <xf numFmtId="0" fontId="2" fillId="33" borderId="0" xfId="0" applyFont="1" applyFill="1" applyAlignment="1">
      <alignment wrapText="1"/>
    </xf>
    <xf numFmtId="0" fontId="2" fillId="33" borderId="41" xfId="0" applyFont="1" applyFill="1" applyBorder="1" applyAlignment="1">
      <alignment horizontal="center"/>
    </xf>
    <xf numFmtId="0" fontId="8" fillId="0" borderId="0" xfId="46" applyAlignment="1" applyProtection="1">
      <alignment/>
      <protection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34" borderId="47" xfId="0" applyFont="1" applyFill="1" applyBorder="1" applyAlignment="1">
      <alignment wrapText="1"/>
    </xf>
    <xf numFmtId="0" fontId="10" fillId="34" borderId="47" xfId="0" applyFont="1" applyFill="1" applyBorder="1" applyAlignment="1">
      <alignment/>
    </xf>
    <xf numFmtId="0" fontId="10" fillId="34" borderId="49" xfId="0" applyFont="1" applyFill="1" applyBorder="1" applyAlignment="1">
      <alignment/>
    </xf>
    <xf numFmtId="0" fontId="2" fillId="35" borderId="47" xfId="0" applyFont="1" applyFill="1" applyBorder="1" applyAlignment="1">
      <alignment wrapText="1"/>
    </xf>
    <xf numFmtId="0" fontId="0" fillId="0" borderId="50" xfId="0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5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30" xfId="0" applyFill="1" applyBorder="1" applyAlignment="1">
      <alignment/>
    </xf>
    <xf numFmtId="0" fontId="2" fillId="0" borderId="47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50" xfId="0" applyFill="1" applyBorder="1" applyAlignment="1">
      <alignment/>
    </xf>
    <xf numFmtId="0" fontId="0" fillId="0" borderId="18" xfId="0" applyFill="1" applyBorder="1" applyAlignment="1">
      <alignment/>
    </xf>
    <xf numFmtId="0" fontId="0" fillId="32" borderId="23" xfId="0" applyFill="1" applyBorder="1" applyAlignment="1">
      <alignment/>
    </xf>
    <xf numFmtId="0" fontId="0" fillId="0" borderId="26" xfId="0" applyBorder="1" applyAlignment="1">
      <alignment/>
    </xf>
    <xf numFmtId="4" fontId="0" fillId="32" borderId="10" xfId="0" applyNumberFormat="1" applyFill="1" applyBorder="1" applyAlignment="1">
      <alignment/>
    </xf>
    <xf numFmtId="0" fontId="2" fillId="0" borderId="32" xfId="0" applyFont="1" applyBorder="1" applyAlignment="1">
      <alignment/>
    </xf>
    <xf numFmtId="0" fontId="2" fillId="33" borderId="39" xfId="0" applyFont="1" applyFill="1" applyBorder="1" applyAlignment="1">
      <alignment wrapText="1"/>
    </xf>
    <xf numFmtId="0" fontId="0" fillId="33" borderId="46" xfId="0" applyFill="1" applyBorder="1" applyAlignment="1">
      <alignment/>
    </xf>
    <xf numFmtId="0" fontId="0" fillId="33" borderId="32" xfId="0" applyFill="1" applyBorder="1" applyAlignment="1">
      <alignment/>
    </xf>
    <xf numFmtId="0" fontId="0" fillId="4" borderId="1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2" fillId="33" borderId="47" xfId="0" applyFont="1" applyFill="1" applyBorder="1" applyAlignment="1">
      <alignment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6" fillId="0" borderId="30" xfId="0" applyFont="1" applyBorder="1" applyAlignment="1">
      <alignment/>
    </xf>
    <xf numFmtId="0" fontId="2" fillId="0" borderId="64" xfId="0" applyFont="1" applyBorder="1" applyAlignment="1">
      <alignment/>
    </xf>
    <xf numFmtId="0" fontId="13" fillId="0" borderId="65" xfId="0" applyFont="1" applyFill="1" applyBorder="1" applyAlignment="1">
      <alignment horizontal="left"/>
    </xf>
    <xf numFmtId="0" fontId="2" fillId="0" borderId="47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5" xfId="0" applyBorder="1" applyAlignment="1">
      <alignment wrapText="1"/>
    </xf>
    <xf numFmtId="9" fontId="2" fillId="0" borderId="16" xfId="55" applyFont="1" applyFill="1" applyBorder="1" applyAlignment="1">
      <alignment/>
    </xf>
    <xf numFmtId="9" fontId="2" fillId="0" borderId="31" xfId="55" applyFont="1" applyFill="1" applyBorder="1" applyAlignment="1">
      <alignment/>
    </xf>
    <xf numFmtId="9" fontId="2" fillId="0" borderId="67" xfId="55" applyFont="1" applyFill="1" applyBorder="1" applyAlignment="1">
      <alignment/>
    </xf>
    <xf numFmtId="9" fontId="2" fillId="0" borderId="23" xfId="55" applyFont="1" applyFill="1" applyBorder="1" applyAlignment="1">
      <alignment/>
    </xf>
    <xf numFmtId="9" fontId="2" fillId="0" borderId="24" xfId="55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3" xfId="0" applyFont="1" applyBorder="1" applyAlignment="1">
      <alignment/>
    </xf>
    <xf numFmtId="0" fontId="2" fillId="0" borderId="14" xfId="0" applyFont="1" applyBorder="1" applyAlignment="1">
      <alignment/>
    </xf>
    <xf numFmtId="2" fontId="0" fillId="0" borderId="67" xfId="0" applyNumberFormat="1" applyBorder="1" applyAlignment="1">
      <alignment/>
    </xf>
    <xf numFmtId="0" fontId="0" fillId="0" borderId="6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4" fontId="0" fillId="0" borderId="56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wrapText="1"/>
    </xf>
    <xf numFmtId="3" fontId="0" fillId="0" borderId="68" xfId="0" applyNumberFormat="1" applyFont="1" applyFill="1" applyBorder="1" applyAlignment="1">
      <alignment wrapText="1"/>
    </xf>
    <xf numFmtId="3" fontId="0" fillId="4" borderId="47" xfId="0" applyNumberFormat="1" applyFont="1" applyFill="1" applyBorder="1" applyAlignment="1">
      <alignment wrapText="1"/>
    </xf>
    <xf numFmtId="4" fontId="0" fillId="4" borderId="35" xfId="0" applyNumberFormat="1" applyFill="1" applyBorder="1" applyAlignment="1">
      <alignment/>
    </xf>
    <xf numFmtId="4" fontId="0" fillId="4" borderId="33" xfId="0" applyNumberFormat="1" applyFill="1" applyBorder="1" applyAlignment="1">
      <alignment/>
    </xf>
    <xf numFmtId="0" fontId="4" fillId="0" borderId="55" xfId="0" applyFont="1" applyBorder="1" applyAlignment="1">
      <alignment/>
    </xf>
    <xf numFmtId="0" fontId="5" fillId="0" borderId="55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" fillId="0" borderId="71" xfId="0" applyFont="1" applyBorder="1" applyAlignment="1">
      <alignment/>
    </xf>
    <xf numFmtId="0" fontId="0" fillId="0" borderId="71" xfId="0" applyBorder="1" applyAlignment="1">
      <alignment/>
    </xf>
    <xf numFmtId="0" fontId="5" fillId="0" borderId="71" xfId="0" applyFont="1" applyBorder="1" applyAlignment="1">
      <alignment/>
    </xf>
    <xf numFmtId="0" fontId="0" fillId="0" borderId="72" xfId="0" applyBorder="1" applyAlignment="1">
      <alignment/>
    </xf>
    <xf numFmtId="0" fontId="7" fillId="0" borderId="55" xfId="0" applyFont="1" applyBorder="1" applyAlignment="1">
      <alignment wrapText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84" xfId="0" applyFill="1" applyBorder="1" applyAlignment="1">
      <alignment wrapText="1"/>
    </xf>
    <xf numFmtId="0" fontId="6" fillId="0" borderId="83" xfId="0" applyFont="1" applyFill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73" xfId="0" applyFill="1" applyBorder="1" applyAlignment="1">
      <alignment/>
    </xf>
    <xf numFmtId="0" fontId="0" fillId="0" borderId="92" xfId="0" applyFill="1" applyBorder="1" applyAlignment="1">
      <alignment wrapText="1"/>
    </xf>
    <xf numFmtId="0" fontId="0" fillId="0" borderId="73" xfId="0" applyBorder="1" applyAlignment="1">
      <alignment wrapText="1"/>
    </xf>
    <xf numFmtId="0" fontId="0" fillId="0" borderId="93" xfId="0" applyBorder="1" applyAlignment="1">
      <alignment/>
    </xf>
    <xf numFmtId="0" fontId="2" fillId="0" borderId="86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86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94" xfId="0" applyFont="1" applyFill="1" applyBorder="1" applyAlignment="1">
      <alignment wrapText="1"/>
    </xf>
    <xf numFmtId="0" fontId="0" fillId="0" borderId="95" xfId="0" applyFill="1" applyBorder="1" applyAlignment="1">
      <alignment/>
    </xf>
    <xf numFmtId="0" fontId="2" fillId="32" borderId="39" xfId="0" applyFont="1" applyFill="1" applyBorder="1" applyAlignment="1">
      <alignment horizontal="center" wrapText="1"/>
    </xf>
    <xf numFmtId="3" fontId="0" fillId="0" borderId="27" xfId="0" applyNumberFormat="1" applyFill="1" applyBorder="1" applyAlignment="1">
      <alignment/>
    </xf>
    <xf numFmtId="0" fontId="0" fillId="0" borderId="48" xfId="0" applyBorder="1" applyAlignment="1">
      <alignment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7" xfId="0" applyFont="1" applyBorder="1" applyAlignment="1">
      <alignment/>
    </xf>
    <xf numFmtId="0" fontId="4" fillId="0" borderId="96" xfId="0" applyFont="1" applyBorder="1" applyAlignment="1">
      <alignment/>
    </xf>
    <xf numFmtId="0" fontId="5" fillId="0" borderId="96" xfId="0" applyFont="1" applyBorder="1" applyAlignment="1">
      <alignment/>
    </xf>
    <xf numFmtId="0" fontId="0" fillId="0" borderId="97" xfId="0" applyBorder="1" applyAlignment="1">
      <alignment wrapText="1"/>
    </xf>
    <xf numFmtId="0" fontId="0" fillId="0" borderId="98" xfId="0" applyBorder="1" applyAlignment="1">
      <alignment/>
    </xf>
    <xf numFmtId="0" fontId="6" fillId="0" borderId="98" xfId="0" applyFont="1" applyBorder="1" applyAlignment="1">
      <alignment/>
    </xf>
    <xf numFmtId="0" fontId="6" fillId="0" borderId="95" xfId="0" applyFont="1" applyBorder="1" applyAlignment="1">
      <alignment/>
    </xf>
    <xf numFmtId="0" fontId="0" fillId="0" borderId="99" xfId="0" applyBorder="1" applyAlignment="1">
      <alignment/>
    </xf>
    <xf numFmtId="0" fontId="4" fillId="0" borderId="100" xfId="0" applyFont="1" applyBorder="1" applyAlignment="1">
      <alignment/>
    </xf>
    <xf numFmtId="0" fontId="0" fillId="0" borderId="100" xfId="0" applyBorder="1" applyAlignment="1">
      <alignment/>
    </xf>
    <xf numFmtId="0" fontId="5" fillId="0" borderId="100" xfId="0" applyFont="1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6" fillId="0" borderId="53" xfId="0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9" fontId="2" fillId="0" borderId="11" xfId="55" applyFont="1" applyFill="1" applyBorder="1" applyAlignment="1">
      <alignment/>
    </xf>
    <xf numFmtId="0" fontId="0" fillId="0" borderId="108" xfId="0" applyBorder="1" applyAlignment="1">
      <alignment/>
    </xf>
    <xf numFmtId="0" fontId="0" fillId="0" borderId="97" xfId="0" applyBorder="1" applyAlignment="1">
      <alignment/>
    </xf>
    <xf numFmtId="0" fontId="0" fillId="0" borderId="109" xfId="0" applyBorder="1" applyAlignment="1">
      <alignment/>
    </xf>
    <xf numFmtId="0" fontId="2" fillId="33" borderId="47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14" xfId="0" applyFont="1" applyFill="1" applyBorder="1" applyAlignment="1">
      <alignment/>
    </xf>
    <xf numFmtId="3" fontId="0" fillId="0" borderId="45" xfId="49" applyNumberFormat="1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28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41" xfId="0" applyFont="1" applyBorder="1" applyAlignment="1">
      <alignment/>
    </xf>
    <xf numFmtId="0" fontId="0" fillId="4" borderId="43" xfId="0" applyFont="1" applyFill="1" applyBorder="1" applyAlignment="1">
      <alignment wrapText="1"/>
    </xf>
    <xf numFmtId="0" fontId="0" fillId="4" borderId="38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173" fontId="0" fillId="32" borderId="18" xfId="49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0" fontId="2" fillId="33" borderId="46" xfId="0" applyFont="1" applyFill="1" applyBorder="1" applyAlignment="1">
      <alignment/>
    </xf>
    <xf numFmtId="3" fontId="0" fillId="0" borderId="110" xfId="0" applyNumberFormat="1" applyBorder="1" applyAlignment="1">
      <alignment horizontal="center"/>
    </xf>
    <xf numFmtId="3" fontId="0" fillId="0" borderId="111" xfId="0" applyNumberFormat="1" applyBorder="1" applyAlignment="1">
      <alignment horizontal="center"/>
    </xf>
    <xf numFmtId="3" fontId="0" fillId="0" borderId="112" xfId="0" applyNumberFormat="1" applyBorder="1" applyAlignment="1">
      <alignment horizontal="center"/>
    </xf>
    <xf numFmtId="3" fontId="0" fillId="4" borderId="110" xfId="0" applyNumberFormat="1" applyFill="1" applyBorder="1" applyAlignment="1">
      <alignment horizontal="center"/>
    </xf>
    <xf numFmtId="0" fontId="0" fillId="0" borderId="113" xfId="0" applyBorder="1" applyAlignment="1">
      <alignment/>
    </xf>
    <xf numFmtId="0" fontId="0" fillId="0" borderId="111" xfId="0" applyBorder="1" applyAlignment="1">
      <alignment/>
    </xf>
    <xf numFmtId="0" fontId="0" fillId="0" borderId="114" xfId="0" applyBorder="1" applyAlignment="1">
      <alignment/>
    </xf>
    <xf numFmtId="0" fontId="0" fillId="18" borderId="10" xfId="0" applyFill="1" applyBorder="1" applyAlignment="1">
      <alignment/>
    </xf>
    <xf numFmtId="0" fontId="2" fillId="33" borderId="25" xfId="0" applyFont="1" applyFill="1" applyBorder="1" applyAlignment="1">
      <alignment/>
    </xf>
    <xf numFmtId="3" fontId="0" fillId="0" borderId="111" xfId="0" applyNumberFormat="1" applyBorder="1" applyAlignment="1">
      <alignment/>
    </xf>
    <xf numFmtId="3" fontId="0" fillId="0" borderId="112" xfId="0" applyNumberFormat="1" applyBorder="1" applyAlignment="1">
      <alignment/>
    </xf>
    <xf numFmtId="3" fontId="0" fillId="4" borderId="110" xfId="0" applyNumberFormat="1" applyFill="1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18" borderId="65" xfId="0" applyFill="1" applyBorder="1" applyAlignment="1">
      <alignment/>
    </xf>
    <xf numFmtId="3" fontId="0" fillId="0" borderId="112" xfId="0" applyNumberFormat="1" applyFont="1" applyFill="1" applyBorder="1" applyAlignment="1">
      <alignment wrapText="1"/>
    </xf>
    <xf numFmtId="3" fontId="0" fillId="4" borderId="39" xfId="0" applyNumberFormat="1" applyFont="1" applyFill="1" applyBorder="1" applyAlignment="1">
      <alignment wrapText="1"/>
    </xf>
    <xf numFmtId="0" fontId="0" fillId="4" borderId="117" xfId="0" applyFill="1" applyBorder="1" applyAlignment="1">
      <alignment/>
    </xf>
    <xf numFmtId="0" fontId="0" fillId="4" borderId="118" xfId="0" applyFill="1" applyBorder="1" applyAlignment="1">
      <alignment/>
    </xf>
    <xf numFmtId="0" fontId="16" fillId="4" borderId="52" xfId="0" applyFont="1" applyFill="1" applyBorder="1" applyAlignment="1">
      <alignment/>
    </xf>
    <xf numFmtId="0" fontId="16" fillId="4" borderId="119" xfId="0" applyFont="1" applyFill="1" applyBorder="1" applyAlignment="1">
      <alignment/>
    </xf>
    <xf numFmtId="0" fontId="16" fillId="4" borderId="117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120" xfId="0" applyBorder="1" applyAlignment="1">
      <alignment/>
    </xf>
    <xf numFmtId="0" fontId="0" fillId="0" borderId="41" xfId="0" applyBorder="1" applyAlignment="1">
      <alignment/>
    </xf>
    <xf numFmtId="181" fontId="0" fillId="0" borderId="35" xfId="0" applyNumberFormat="1" applyFill="1" applyBorder="1" applyAlignment="1">
      <alignment/>
    </xf>
    <xf numFmtId="181" fontId="0" fillId="0" borderId="33" xfId="0" applyNumberFormat="1" applyFill="1" applyBorder="1" applyAlignment="1">
      <alignment/>
    </xf>
    <xf numFmtId="181" fontId="0" fillId="0" borderId="56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2" fontId="9" fillId="36" borderId="39" xfId="0" applyNumberFormat="1" applyFont="1" applyFill="1" applyBorder="1" applyAlignment="1">
      <alignment horizontal="center"/>
    </xf>
    <xf numFmtId="0" fontId="0" fillId="4" borderId="121" xfId="0" applyFill="1" applyBorder="1" applyAlignment="1">
      <alignment wrapText="1"/>
    </xf>
    <xf numFmtId="3" fontId="0" fillId="4" borderId="122" xfId="0" applyNumberFormat="1" applyFill="1" applyBorder="1" applyAlignment="1">
      <alignment/>
    </xf>
    <xf numFmtId="0" fontId="0" fillId="4" borderId="49" xfId="0" applyFill="1" applyBorder="1" applyAlignment="1">
      <alignment/>
    </xf>
    <xf numFmtId="3" fontId="0" fillId="4" borderId="121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0" fillId="18" borderId="66" xfId="0" applyFill="1" applyBorder="1" applyAlignment="1">
      <alignment horizontal="center"/>
    </xf>
    <xf numFmtId="0" fontId="0" fillId="18" borderId="35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ergy/renewables/transparency_platform/doc/2010_report/sec_2010_0065_1_impact_assesment_en.pdf" TargetMode="External" /><Relationship Id="rId2" Type="http://schemas.openxmlformats.org/officeDocument/2006/relationships/hyperlink" Target="http://ec.europa.eu/energy/renewables/transparency_platform/doc/2010_report/com_2010_0011_3_report.pdf" TargetMode="External" /><Relationship Id="rId3" Type="http://schemas.openxmlformats.org/officeDocument/2006/relationships/hyperlink" Target="http://iet.jrc.ec.europa.eu/about-jec/sites/iet.jrc.ec.europa.eu.about-jec/files/documents/wtw3_wtt_appendix1_eurformat.pdf" TargetMode="External" /><Relationship Id="rId4" Type="http://schemas.openxmlformats.org/officeDocument/2006/relationships/hyperlink" Target="http://www.biograce.net/content/ghgcalculationtools/standardvalues" TargetMode="External" /><Relationship Id="rId5" Type="http://schemas.openxmlformats.org/officeDocument/2006/relationships/hyperlink" Target="http://www.oib.or.at/RL6_061011.pdf" TargetMode="External" /><Relationship Id="rId6" Type="http://schemas.openxmlformats.org/officeDocument/2006/relationships/hyperlink" Target="http://www.gemis.de/de/index.htm" TargetMode="External" /><Relationship Id="rId7" Type="http://schemas.openxmlformats.org/officeDocument/2006/relationships/hyperlink" Target="http://www.biograce.net/content/ghgcalculationtools/additionalstandardvalu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PageLayoutView="0" workbookViewId="0" topLeftCell="A13">
      <selection activeCell="A11" sqref="A11"/>
    </sheetView>
  </sheetViews>
  <sheetFormatPr defaultColWidth="11.00390625" defaultRowHeight="12.75"/>
  <cols>
    <col min="1" max="1" width="37.00390625" style="92" customWidth="1"/>
    <col min="2" max="2" width="13.50390625" style="92" bestFit="1" customWidth="1"/>
    <col min="3" max="3" width="19.00390625" style="92" customWidth="1"/>
    <col min="4" max="4" width="34.25390625" style="92" bestFit="1" customWidth="1"/>
    <col min="5" max="5" width="23.00390625" style="92" customWidth="1"/>
    <col min="6" max="6" width="19.50390625" style="89" customWidth="1"/>
    <col min="7" max="7" width="34.125" style="92" customWidth="1"/>
    <col min="8" max="8" width="34.625" style="92" customWidth="1"/>
    <col min="9" max="11" width="13.625" style="92" customWidth="1"/>
    <col min="12" max="12" width="23.375" style="91" customWidth="1"/>
    <col min="13" max="16384" width="11.00390625" style="92" customWidth="1"/>
  </cols>
  <sheetData>
    <row r="1" spans="1:12" ht="13.5" thickBot="1">
      <c r="A1" s="188"/>
      <c r="B1" s="188"/>
      <c r="C1" s="189"/>
      <c r="D1" s="189"/>
      <c r="E1" s="207"/>
      <c r="F1" s="91"/>
      <c r="G1" s="150"/>
      <c r="H1" s="115"/>
      <c r="I1" s="115"/>
      <c r="J1" s="115"/>
      <c r="K1" s="151"/>
      <c r="L1" s="92"/>
    </row>
    <row r="2" spans="1:11" s="90" customFormat="1" ht="18.75" thickBot="1">
      <c r="A2" s="201" t="s">
        <v>112</v>
      </c>
      <c r="B2" s="197"/>
      <c r="C2" s="198"/>
      <c r="D2" s="198"/>
      <c r="E2" s="208"/>
      <c r="F2" s="148"/>
      <c r="G2" s="148"/>
      <c r="K2" s="152"/>
    </row>
    <row r="3" spans="1:12" ht="13.5" thickBot="1">
      <c r="A3" s="190"/>
      <c r="B3" s="174"/>
      <c r="C3" s="175"/>
      <c r="D3" s="175"/>
      <c r="E3" s="209"/>
      <c r="F3" s="91"/>
      <c r="G3" s="91"/>
      <c r="K3" s="153"/>
      <c r="L3" s="92"/>
    </row>
    <row r="4" spans="1:11" s="93" customFormat="1" ht="15.75" thickBot="1">
      <c r="A4" s="202" t="s">
        <v>114</v>
      </c>
      <c r="B4" s="199"/>
      <c r="C4" s="200"/>
      <c r="D4" s="200"/>
      <c r="E4" s="210"/>
      <c r="F4" s="149"/>
      <c r="G4" s="149"/>
      <c r="K4" s="154"/>
    </row>
    <row r="5" spans="1:12" ht="13.5" thickBot="1">
      <c r="A5" s="191"/>
      <c r="B5" s="174"/>
      <c r="C5" s="175"/>
      <c r="D5" s="175"/>
      <c r="E5" s="209"/>
      <c r="F5" s="91"/>
      <c r="G5" s="91"/>
      <c r="K5" s="153"/>
      <c r="L5" s="92"/>
    </row>
    <row r="6" spans="1:12" ht="13.5" thickBot="1">
      <c r="A6" s="194" t="s">
        <v>113</v>
      </c>
      <c r="B6" s="174"/>
      <c r="C6" s="175"/>
      <c r="D6" s="175"/>
      <c r="E6" s="209"/>
      <c r="F6" s="91"/>
      <c r="G6" s="91"/>
      <c r="K6" s="153"/>
      <c r="L6" s="92"/>
    </row>
    <row r="7" spans="1:12" ht="13.5" thickBot="1">
      <c r="A7" s="203"/>
      <c r="B7" s="161"/>
      <c r="C7" s="162"/>
      <c r="D7" s="175"/>
      <c r="E7" s="209"/>
      <c r="F7" s="91"/>
      <c r="G7" s="91"/>
      <c r="K7" s="153"/>
      <c r="L7" s="92"/>
    </row>
    <row r="8" spans="1:12" ht="13.5" thickBot="1">
      <c r="A8" s="40" t="s">
        <v>12</v>
      </c>
      <c r="B8" s="195"/>
      <c r="C8" s="196"/>
      <c r="D8" s="204"/>
      <c r="E8" s="211"/>
      <c r="F8" s="91"/>
      <c r="G8" s="91"/>
      <c r="K8" s="153"/>
      <c r="L8" s="92"/>
    </row>
    <row r="9" spans="1:12" ht="12.75" customHeight="1" thickBot="1">
      <c r="A9" s="42" t="s">
        <v>115</v>
      </c>
      <c r="B9" s="236"/>
      <c r="C9" s="31" t="s">
        <v>16</v>
      </c>
      <c r="D9" s="204"/>
      <c r="E9" s="211"/>
      <c r="F9" s="91"/>
      <c r="G9" s="91"/>
      <c r="K9" s="153"/>
      <c r="L9" s="92"/>
    </row>
    <row r="10" spans="1:12" ht="12.75" customHeight="1" thickBot="1">
      <c r="A10" s="61" t="s">
        <v>170</v>
      </c>
      <c r="B10" s="67"/>
      <c r="C10" s="11" t="s">
        <v>99</v>
      </c>
      <c r="D10" s="205"/>
      <c r="E10" s="211"/>
      <c r="F10" s="91"/>
      <c r="G10" s="91"/>
      <c r="K10" s="153"/>
      <c r="L10" s="92"/>
    </row>
    <row r="11" spans="1:18" ht="12.75" customHeight="1" thickBot="1">
      <c r="A11" s="192"/>
      <c r="B11" s="193"/>
      <c r="C11" s="193"/>
      <c r="D11" s="206"/>
      <c r="E11" s="211"/>
      <c r="F11" s="91"/>
      <c r="G11" s="91"/>
      <c r="K11" s="153"/>
      <c r="L11" s="92"/>
      <c r="R11" s="94"/>
    </row>
    <row r="12" spans="1:12" ht="12.75" customHeight="1" thickBot="1">
      <c r="A12" s="174"/>
      <c r="B12" s="175"/>
      <c r="C12" s="175"/>
      <c r="D12" s="175"/>
      <c r="E12" s="211"/>
      <c r="F12" s="91"/>
      <c r="G12" s="91"/>
      <c r="K12" s="153"/>
      <c r="L12" s="92"/>
    </row>
    <row r="13" spans="1:12" ht="12.75" customHeight="1" thickBot="1">
      <c r="A13" s="187"/>
      <c r="B13" s="162"/>
      <c r="C13" s="162"/>
      <c r="D13" s="162"/>
      <c r="E13" s="243"/>
      <c r="F13" s="91"/>
      <c r="G13" s="155"/>
      <c r="H13" s="114"/>
      <c r="I13" s="114"/>
      <c r="K13" s="153"/>
      <c r="L13" s="92"/>
    </row>
    <row r="14" spans="1:13" ht="26.25" thickBot="1">
      <c r="A14" s="76" t="s">
        <v>116</v>
      </c>
      <c r="B14" s="77" t="s">
        <v>16</v>
      </c>
      <c r="C14" s="223" t="s">
        <v>117</v>
      </c>
      <c r="D14" s="238" t="s">
        <v>91</v>
      </c>
      <c r="E14" s="246" t="s">
        <v>118</v>
      </c>
      <c r="G14" s="136" t="s">
        <v>104</v>
      </c>
      <c r="H14" s="225" t="s">
        <v>96</v>
      </c>
      <c r="I14" s="107" t="s">
        <v>20</v>
      </c>
      <c r="J14" s="91" t="s">
        <v>106</v>
      </c>
      <c r="K14" s="115"/>
      <c r="L14" s="92"/>
      <c r="M14" s="91"/>
    </row>
    <row r="15" spans="1:13" ht="26.25" thickBot="1">
      <c r="A15" s="46" t="s">
        <v>122</v>
      </c>
      <c r="B15" s="47"/>
      <c r="C15" s="48"/>
      <c r="D15" s="239"/>
      <c r="E15" s="1"/>
      <c r="G15" s="12" t="s">
        <v>6</v>
      </c>
      <c r="H15" s="10">
        <v>81.95</v>
      </c>
      <c r="I15" s="237" t="s">
        <v>105</v>
      </c>
      <c r="J15" s="92">
        <f>H15/$K$40</f>
        <v>0.935075308078503</v>
      </c>
      <c r="L15" s="92"/>
      <c r="M15" s="91"/>
    </row>
    <row r="16" spans="1:13" ht="13.5" thickBot="1">
      <c r="A16" s="50" t="s">
        <v>124</v>
      </c>
      <c r="B16" s="51"/>
      <c r="C16" s="52"/>
      <c r="D16" s="239"/>
      <c r="E16" s="18"/>
      <c r="G16" s="56" t="s">
        <v>7</v>
      </c>
      <c r="H16" s="57">
        <v>176.18</v>
      </c>
      <c r="I16" s="8" t="s">
        <v>42</v>
      </c>
      <c r="J16" s="92">
        <f>H16/$K$40</f>
        <v>2.0102692834322227</v>
      </c>
      <c r="L16" s="92"/>
      <c r="M16" s="91"/>
    </row>
    <row r="17" spans="1:13" ht="12.75">
      <c r="A17" s="49" t="s">
        <v>120</v>
      </c>
      <c r="B17" s="45"/>
      <c r="C17" s="45"/>
      <c r="D17" s="240">
        <f>B17*C17*H15</f>
        <v>0</v>
      </c>
      <c r="E17" s="18">
        <f>B17*C17*J15</f>
        <v>0</v>
      </c>
      <c r="G17" s="13" t="s">
        <v>8</v>
      </c>
      <c r="H17" s="1">
        <v>37.76</v>
      </c>
      <c r="I17" s="26" t="s">
        <v>42</v>
      </c>
      <c r="J17" s="92">
        <f>H17/$K$40</f>
        <v>0.43085349155636693</v>
      </c>
      <c r="L17" s="92"/>
      <c r="M17" s="91"/>
    </row>
    <row r="18" spans="1:13" ht="12.75">
      <c r="A18" s="56" t="s">
        <v>121</v>
      </c>
      <c r="B18" s="45"/>
      <c r="C18" s="45"/>
      <c r="D18" s="241">
        <f>B18*C18*H16</f>
        <v>0</v>
      </c>
      <c r="E18" s="18">
        <f>B18*C18*J16</f>
        <v>0</v>
      </c>
      <c r="G18" s="58" t="s">
        <v>9</v>
      </c>
      <c r="H18" s="55">
        <v>17.77</v>
      </c>
      <c r="I18" s="8" t="s">
        <v>42</v>
      </c>
      <c r="J18" s="92">
        <f>H18/$K$40</f>
        <v>0.20276129621177544</v>
      </c>
      <c r="L18" s="92"/>
      <c r="M18" s="91"/>
    </row>
    <row r="19" spans="1:13" ht="13.5" thickBot="1">
      <c r="A19" s="13" t="s">
        <v>127</v>
      </c>
      <c r="B19" s="45"/>
      <c r="C19" s="45"/>
      <c r="D19" s="241">
        <f>B19*C19*H17</f>
        <v>0</v>
      </c>
      <c r="E19" s="18">
        <f>B19*C19*J17</f>
        <v>0</v>
      </c>
      <c r="G19" s="28" t="s">
        <v>10</v>
      </c>
      <c r="H19" s="29">
        <v>24</v>
      </c>
      <c r="I19" s="30" t="s">
        <v>11</v>
      </c>
      <c r="J19" s="156"/>
      <c r="L19" s="92"/>
      <c r="M19" s="91"/>
    </row>
    <row r="20" spans="1:13" ht="13.5" thickBot="1">
      <c r="A20" s="58" t="s">
        <v>123</v>
      </c>
      <c r="B20" s="45"/>
      <c r="C20" s="45"/>
      <c r="D20" s="241">
        <f>B20*C20*H18</f>
        <v>0</v>
      </c>
      <c r="E20" s="18">
        <f>B20*C20*J18</f>
        <v>0</v>
      </c>
      <c r="G20" s="226" t="s">
        <v>51</v>
      </c>
      <c r="H20" s="39"/>
      <c r="I20" s="74"/>
      <c r="J20" s="91"/>
      <c r="L20" s="92"/>
      <c r="M20" s="91"/>
    </row>
    <row r="21" spans="1:13" ht="13.5" thickBot="1">
      <c r="A21" s="28" t="s">
        <v>125</v>
      </c>
      <c r="B21" s="14"/>
      <c r="C21" s="14"/>
      <c r="D21" s="241">
        <f>B21*C21*H19</f>
        <v>0</v>
      </c>
      <c r="E21" s="253"/>
      <c r="G21" s="87" t="s">
        <v>45</v>
      </c>
      <c r="H21" s="36"/>
      <c r="I21" s="31"/>
      <c r="J21" s="91"/>
      <c r="L21" s="92"/>
      <c r="M21" s="91"/>
    </row>
    <row r="22" spans="1:13" ht="26.25" thickBot="1">
      <c r="A22" s="6" t="s">
        <v>126</v>
      </c>
      <c r="B22" s="7"/>
      <c r="C22" s="7"/>
      <c r="D22" s="242">
        <f>SUM(D17:D21)</f>
        <v>0</v>
      </c>
      <c r="E22" s="242">
        <f>SUM(E17:E21)</f>
        <v>0</v>
      </c>
      <c r="F22" s="185"/>
      <c r="G22" s="22" t="s">
        <v>47</v>
      </c>
      <c r="H22" s="21"/>
      <c r="I22" s="23"/>
      <c r="J22" s="91"/>
      <c r="L22" s="92"/>
      <c r="M22" s="91"/>
    </row>
    <row r="23" spans="1:13" ht="13.5" thickBot="1">
      <c r="A23" s="188"/>
      <c r="B23" s="189"/>
      <c r="C23" s="189"/>
      <c r="D23" s="189"/>
      <c r="E23" s="189"/>
      <c r="F23" s="185"/>
      <c r="G23" t="s">
        <v>48</v>
      </c>
      <c r="H23" s="21"/>
      <c r="I23" s="23"/>
      <c r="J23" s="91"/>
      <c r="L23" s="92"/>
      <c r="M23" s="91"/>
    </row>
    <row r="24" spans="1:13" ht="13.5" thickBot="1">
      <c r="A24" s="190"/>
      <c r="B24" s="175"/>
      <c r="C24" s="175"/>
      <c r="D24" s="175"/>
      <c r="E24" s="175"/>
      <c r="F24" s="185"/>
      <c r="G24" s="22" t="s">
        <v>49</v>
      </c>
      <c r="H24"/>
      <c r="I24" s="23"/>
      <c r="J24" s="91"/>
      <c r="L24" s="92"/>
      <c r="M24" s="91"/>
    </row>
    <row r="25" spans="1:13" ht="13.5" thickBot="1">
      <c r="A25" s="190"/>
      <c r="B25" s="175"/>
      <c r="C25" s="175"/>
      <c r="D25" s="175"/>
      <c r="E25" s="175"/>
      <c r="G25" s="60" t="s">
        <v>50</v>
      </c>
      <c r="H25" s="27"/>
      <c r="I25" s="75"/>
      <c r="J25" s="91"/>
      <c r="L25" s="92"/>
      <c r="M25" s="91"/>
    </row>
    <row r="26" spans="1:13" ht="13.5" thickBot="1">
      <c r="A26" s="186"/>
      <c r="B26" s="175"/>
      <c r="C26" s="175"/>
      <c r="D26" s="175"/>
      <c r="E26" s="175"/>
      <c r="F26" s="91"/>
      <c r="G26" s="166"/>
      <c r="H26" s="160"/>
      <c r="I26" s="163"/>
      <c r="J26" s="91"/>
      <c r="L26" s="92"/>
      <c r="M26" s="91"/>
    </row>
    <row r="27" spans="1:23" ht="13.5" thickBot="1">
      <c r="A27" s="191"/>
      <c r="B27" s="162"/>
      <c r="C27" s="162"/>
      <c r="D27" s="162"/>
      <c r="E27" s="162"/>
      <c r="F27" s="91"/>
      <c r="G27" s="165"/>
      <c r="H27" s="162"/>
      <c r="I27" s="164"/>
      <c r="J27" s="157"/>
      <c r="K27" s="158"/>
      <c r="L27" s="158"/>
      <c r="M27" s="155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1:24" ht="26.25" thickBot="1">
      <c r="A28" s="108" t="s">
        <v>119</v>
      </c>
      <c r="B28" s="109"/>
      <c r="C28" s="109"/>
      <c r="D28" s="109"/>
      <c r="E28" s="110"/>
      <c r="F28" s="255" t="s">
        <v>118</v>
      </c>
      <c r="G28" s="68" t="s">
        <v>84</v>
      </c>
      <c r="H28" s="116"/>
      <c r="I28" s="34"/>
      <c r="J28" s="222"/>
      <c r="K28" s="221"/>
      <c r="L28" s="117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  <c r="X28" s="91"/>
    </row>
    <row r="29" spans="1:24" ht="13.5" thickBot="1">
      <c r="A29" s="62" t="s">
        <v>128</v>
      </c>
      <c r="B29" s="63"/>
      <c r="C29" s="25" t="s">
        <v>43</v>
      </c>
      <c r="D29" s="227">
        <f>B29*3.6</f>
        <v>0</v>
      </c>
      <c r="E29" s="244" t="s">
        <v>14</v>
      </c>
      <c r="F29" s="53">
        <f>D29</f>
        <v>0</v>
      </c>
      <c r="G29" s="86" t="s">
        <v>75</v>
      </c>
      <c r="H29" s="10"/>
      <c r="I29" s="86"/>
      <c r="J29" s="86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3"/>
      <c r="X29" s="91"/>
    </row>
    <row r="30" spans="1:24" ht="26.25" thickBot="1">
      <c r="A30" s="24" t="s">
        <v>129</v>
      </c>
      <c r="B30" s="106"/>
      <c r="C30" s="33" t="s">
        <v>95</v>
      </c>
      <c r="D30" s="142">
        <f>B30/3.6</f>
        <v>0</v>
      </c>
      <c r="E30" s="54" t="s">
        <v>89</v>
      </c>
      <c r="F30" s="245"/>
      <c r="G30" s="123" t="s">
        <v>83</v>
      </c>
      <c r="H30" s="126" t="s">
        <v>81</v>
      </c>
      <c r="I30" s="32"/>
      <c r="J30" s="32"/>
      <c r="K30" s="122"/>
      <c r="L30" s="32"/>
      <c r="M30" s="32"/>
      <c r="N30" s="32"/>
      <c r="O30" s="32"/>
      <c r="P30" s="32"/>
      <c r="Q30" s="32"/>
      <c r="R30" s="32"/>
      <c r="S30" s="37"/>
      <c r="T30" s="127" t="s">
        <v>68</v>
      </c>
      <c r="U30" s="37"/>
      <c r="V30" s="127" t="s">
        <v>71</v>
      </c>
      <c r="W30" s="41"/>
      <c r="X30" s="91"/>
    </row>
    <row r="31" spans="1:24" ht="26.25">
      <c r="A31" s="272" t="s">
        <v>130</v>
      </c>
      <c r="B31" s="273"/>
      <c r="C31" s="274"/>
      <c r="D31" s="275">
        <f>D29*D30</f>
        <v>0</v>
      </c>
      <c r="E31" s="274" t="s">
        <v>90</v>
      </c>
      <c r="G31" s="123" t="s">
        <v>74</v>
      </c>
      <c r="H31" s="128" t="s">
        <v>56</v>
      </c>
      <c r="I31" s="2" t="s">
        <v>57</v>
      </c>
      <c r="J31" s="1" t="s">
        <v>58</v>
      </c>
      <c r="K31" s="1" t="s">
        <v>59</v>
      </c>
      <c r="L31" s="2" t="s">
        <v>60</v>
      </c>
      <c r="M31" s="1" t="s">
        <v>61</v>
      </c>
      <c r="N31" s="1" t="s">
        <v>62</v>
      </c>
      <c r="O31" s="1" t="s">
        <v>63</v>
      </c>
      <c r="P31" s="1" t="s">
        <v>64</v>
      </c>
      <c r="Q31" s="1" t="s">
        <v>65</v>
      </c>
      <c r="R31" s="1" t="s">
        <v>66</v>
      </c>
      <c r="S31" s="1" t="s">
        <v>67</v>
      </c>
      <c r="T31" s="1" t="s">
        <v>69</v>
      </c>
      <c r="U31" s="1" t="s">
        <v>70</v>
      </c>
      <c r="V31" s="1" t="s">
        <v>72</v>
      </c>
      <c r="W31" s="8" t="s">
        <v>73</v>
      </c>
      <c r="X31" s="91"/>
    </row>
    <row r="32" spans="1:24" ht="27" thickBot="1">
      <c r="A32" s="2" t="s">
        <v>131</v>
      </c>
      <c r="B32" s="276"/>
      <c r="C32" s="1" t="s">
        <v>111</v>
      </c>
      <c r="D32" s="18">
        <f>D29*B32/100</f>
        <v>0</v>
      </c>
      <c r="E32" s="1" t="s">
        <v>108</v>
      </c>
      <c r="F32" s="185"/>
      <c r="G32" s="124" t="s">
        <v>82</v>
      </c>
      <c r="H32" s="121">
        <v>7.839151519818602</v>
      </c>
      <c r="I32" s="120">
        <v>225.19986645063034</v>
      </c>
      <c r="J32" s="120">
        <v>169.4011893161868</v>
      </c>
      <c r="K32" s="120">
        <v>293.1261523063053</v>
      </c>
      <c r="L32" s="120">
        <v>248.38625363472698</v>
      </c>
      <c r="M32" s="120">
        <v>2.6601193569827215</v>
      </c>
      <c r="N32" s="120">
        <v>1.2934133303982869</v>
      </c>
      <c r="O32" s="120">
        <v>0.3</v>
      </c>
      <c r="P32" s="120">
        <v>206.76757681725758</v>
      </c>
      <c r="Q32" s="120">
        <v>206.08902872179758</v>
      </c>
      <c r="R32" s="120">
        <v>164.68075052897066</v>
      </c>
      <c r="S32" s="120">
        <v>149.00822749125928</v>
      </c>
      <c r="T32" s="120">
        <v>312.5773968470831</v>
      </c>
      <c r="U32" s="120">
        <v>75.78108438591131</v>
      </c>
      <c r="V32" s="120">
        <v>75.08108840706463</v>
      </c>
      <c r="W32" s="137">
        <v>207.0623676023476</v>
      </c>
      <c r="X32" s="91"/>
    </row>
    <row r="33" spans="1:24" ht="13.5" thickBot="1">
      <c r="A33" s="188"/>
      <c r="B33" s="189"/>
      <c r="C33" s="189"/>
      <c r="D33" s="189"/>
      <c r="E33" s="189"/>
      <c r="G33" s="125" t="s">
        <v>20</v>
      </c>
      <c r="H33" s="116" t="s">
        <v>80</v>
      </c>
      <c r="I33" s="116"/>
      <c r="J33" s="116"/>
      <c r="K33" s="116"/>
      <c r="L33" s="117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91"/>
    </row>
    <row r="34" spans="1:23" ht="13.5" thickBot="1">
      <c r="A34" s="186"/>
      <c r="B34" s="175"/>
      <c r="C34" s="175"/>
      <c r="D34" s="175"/>
      <c r="E34" s="175"/>
      <c r="F34" s="91"/>
      <c r="G34" s="167"/>
      <c r="H34" s="167"/>
      <c r="I34" s="167"/>
      <c r="J34" s="167"/>
      <c r="K34" s="167"/>
      <c r="L34" s="167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1:12" ht="13.5" thickBot="1">
      <c r="A35" s="187"/>
      <c r="B35" s="162"/>
      <c r="C35" s="162"/>
      <c r="D35" s="162"/>
      <c r="E35" s="251"/>
      <c r="F35" s="91"/>
      <c r="G35" s="158"/>
      <c r="H35" s="158"/>
      <c r="I35" s="158"/>
      <c r="J35" s="158"/>
      <c r="K35" s="158"/>
      <c r="L35" s="158"/>
    </row>
    <row r="36" spans="1:13" ht="27" thickBot="1">
      <c r="A36" s="113" t="s">
        <v>132</v>
      </c>
      <c r="B36" s="228"/>
      <c r="C36" s="228" t="s">
        <v>14</v>
      </c>
      <c r="D36" s="247" t="s">
        <v>91</v>
      </c>
      <c r="E36" s="246" t="s">
        <v>107</v>
      </c>
      <c r="G36" s="68" t="s">
        <v>0</v>
      </c>
      <c r="H36" s="107" t="s">
        <v>102</v>
      </c>
      <c r="I36" s="69" t="s">
        <v>13</v>
      </c>
      <c r="J36" s="96" t="s">
        <v>97</v>
      </c>
      <c r="K36" s="96" t="s">
        <v>98</v>
      </c>
      <c r="L36" s="107" t="s">
        <v>20</v>
      </c>
      <c r="M36" s="91"/>
    </row>
    <row r="37" spans="1:13" ht="25.5">
      <c r="A37" s="62" t="s">
        <v>133</v>
      </c>
      <c r="B37" s="63"/>
      <c r="C37" s="64">
        <f>B37*I37</f>
        <v>0</v>
      </c>
      <c r="D37" s="248">
        <f aca="true" t="shared" si="0" ref="D37:D44">C37*K37</f>
        <v>0</v>
      </c>
      <c r="E37" s="18">
        <f>C37</f>
        <v>0</v>
      </c>
      <c r="G37" s="24" t="s">
        <v>15</v>
      </c>
      <c r="H37" s="38"/>
      <c r="I37" s="95">
        <v>18</v>
      </c>
      <c r="J37" s="102">
        <v>1</v>
      </c>
      <c r="K37" s="103">
        <v>1</v>
      </c>
      <c r="L37" s="31" t="s">
        <v>52</v>
      </c>
      <c r="M37" s="91"/>
    </row>
    <row r="38" spans="1:13" ht="12.75">
      <c r="A38" s="4" t="s">
        <v>140</v>
      </c>
      <c r="B38" s="19"/>
      <c r="C38" s="18">
        <f>B38*H38*I38</f>
        <v>0</v>
      </c>
      <c r="D38" s="249">
        <f t="shared" si="0"/>
        <v>0</v>
      </c>
      <c r="E38" s="18">
        <f aca="true" t="shared" si="1" ref="E38:E44">C38</f>
        <v>0</v>
      </c>
      <c r="G38" s="49" t="s">
        <v>1</v>
      </c>
      <c r="H38" s="65">
        <v>970</v>
      </c>
      <c r="I38" s="88">
        <v>40.5</v>
      </c>
      <c r="J38" s="1">
        <v>84.98</v>
      </c>
      <c r="K38" s="37">
        <v>84.98</v>
      </c>
      <c r="L38" s="8" t="s">
        <v>85</v>
      </c>
      <c r="M38" s="91"/>
    </row>
    <row r="39" spans="1:13" ht="12.75">
      <c r="A39" s="4" t="s">
        <v>134</v>
      </c>
      <c r="B39" s="19"/>
      <c r="C39" s="18">
        <f>B39*3.6</f>
        <v>0</v>
      </c>
      <c r="D39" s="249">
        <f t="shared" si="0"/>
        <v>0</v>
      </c>
      <c r="E39" s="18">
        <f t="shared" si="1"/>
        <v>0</v>
      </c>
      <c r="G39" s="13" t="s">
        <v>2</v>
      </c>
      <c r="H39" s="37"/>
      <c r="I39" s="32"/>
      <c r="J39" s="9">
        <v>62.96</v>
      </c>
      <c r="K39" s="97">
        <v>67.59</v>
      </c>
      <c r="L39" s="8" t="s">
        <v>85</v>
      </c>
      <c r="M39" s="91"/>
    </row>
    <row r="40" spans="1:13" ht="12.75">
      <c r="A40" s="4" t="s">
        <v>53</v>
      </c>
      <c r="B40" s="19"/>
      <c r="C40" s="18">
        <f>B40*1000*H40*I40</f>
        <v>0</v>
      </c>
      <c r="D40" s="249">
        <f t="shared" si="0"/>
        <v>0</v>
      </c>
      <c r="E40" s="18">
        <f t="shared" si="1"/>
        <v>0</v>
      </c>
      <c r="G40" s="13" t="s">
        <v>3</v>
      </c>
      <c r="H40" s="37">
        <v>832</v>
      </c>
      <c r="I40" s="32">
        <v>43.1</v>
      </c>
      <c r="J40" s="1">
        <v>87.64</v>
      </c>
      <c r="K40" s="1">
        <v>87.64</v>
      </c>
      <c r="L40" s="8" t="s">
        <v>85</v>
      </c>
      <c r="M40" s="91"/>
    </row>
    <row r="41" spans="1:13" ht="12.75">
      <c r="A41" s="5" t="s">
        <v>135</v>
      </c>
      <c r="B41" s="16"/>
      <c r="C41" s="20">
        <f>B41*1000*I41</f>
        <v>0</v>
      </c>
      <c r="D41" s="249">
        <f t="shared" si="0"/>
        <v>0</v>
      </c>
      <c r="E41" s="18">
        <f t="shared" si="1"/>
        <v>0</v>
      </c>
      <c r="G41" s="13" t="s">
        <v>4</v>
      </c>
      <c r="H41" s="37"/>
      <c r="I41" s="32">
        <v>26.5</v>
      </c>
      <c r="J41" s="99">
        <v>102.38</v>
      </c>
      <c r="K41" s="98">
        <v>111.28</v>
      </c>
      <c r="L41" s="8" t="s">
        <v>85</v>
      </c>
      <c r="M41" s="91"/>
    </row>
    <row r="42" spans="1:13" ht="12.75">
      <c r="A42" s="5" t="s">
        <v>136</v>
      </c>
      <c r="B42" s="16"/>
      <c r="C42" s="20">
        <f>B42*1000*I42</f>
        <v>0</v>
      </c>
      <c r="D42" s="249">
        <f t="shared" si="0"/>
        <v>0</v>
      </c>
      <c r="E42" s="18">
        <f t="shared" si="1"/>
        <v>0</v>
      </c>
      <c r="G42" s="13" t="s">
        <v>5</v>
      </c>
      <c r="H42" s="37"/>
      <c r="I42" s="32">
        <v>9.2</v>
      </c>
      <c r="J42" s="1">
        <v>116.76</v>
      </c>
      <c r="K42" s="1">
        <v>116.98</v>
      </c>
      <c r="L42" s="8" t="s">
        <v>85</v>
      </c>
      <c r="M42" s="91"/>
    </row>
    <row r="43" spans="1:13" ht="12.75">
      <c r="A43" s="4" t="s">
        <v>138</v>
      </c>
      <c r="B43" s="16"/>
      <c r="C43" s="20">
        <f>B43*3.6</f>
        <v>0</v>
      </c>
      <c r="D43" s="249">
        <f t="shared" si="0"/>
        <v>0</v>
      </c>
      <c r="E43" s="18">
        <f t="shared" si="1"/>
        <v>0</v>
      </c>
      <c r="F43" s="185"/>
      <c r="G43" s="38" t="s">
        <v>18</v>
      </c>
      <c r="H43" s="38"/>
      <c r="I43" s="95"/>
      <c r="J43" s="100"/>
      <c r="K43" s="66">
        <v>14.17</v>
      </c>
      <c r="L43" s="101" t="s">
        <v>17</v>
      </c>
      <c r="M43" s="91"/>
    </row>
    <row r="44" spans="1:13" ht="13.5" thickBot="1">
      <c r="A44" s="43" t="s">
        <v>137</v>
      </c>
      <c r="B44" s="19"/>
      <c r="C44" s="18">
        <f>B44*3.6</f>
        <v>0</v>
      </c>
      <c r="D44" s="249">
        <f t="shared" si="0"/>
        <v>0</v>
      </c>
      <c r="E44" s="253">
        <f t="shared" si="1"/>
        <v>0</v>
      </c>
      <c r="G44" s="168" t="s">
        <v>19</v>
      </c>
      <c r="H44" s="169"/>
      <c r="I44" s="169"/>
      <c r="J44" s="170"/>
      <c r="K44" s="169">
        <v>80.83</v>
      </c>
      <c r="L44" s="171" t="s">
        <v>17</v>
      </c>
      <c r="M44" s="91"/>
    </row>
    <row r="45" spans="1:13" ht="13.5" thickBot="1">
      <c r="A45" s="111" t="s">
        <v>139</v>
      </c>
      <c r="B45" s="17"/>
      <c r="C45" s="17"/>
      <c r="D45" s="250">
        <f>SUM(D37:D44)</f>
        <v>0</v>
      </c>
      <c r="E45" s="254">
        <f>SUM(E37:E44)</f>
        <v>0</v>
      </c>
      <c r="G45" s="172"/>
      <c r="H45" s="167"/>
      <c r="I45" s="167"/>
      <c r="J45" s="167"/>
      <c r="K45" s="167"/>
      <c r="L45" s="167"/>
      <c r="M45" s="91"/>
    </row>
    <row r="46" spans="1:12" ht="12.75">
      <c r="A46" s="180"/>
      <c r="B46" s="167"/>
      <c r="C46" s="167"/>
      <c r="D46" s="167"/>
      <c r="E46" s="252"/>
      <c r="L46" s="92"/>
    </row>
    <row r="47" spans="1:12" ht="12.75">
      <c r="A47" s="91"/>
      <c r="E47" s="217"/>
      <c r="F47" s="216"/>
      <c r="L47" s="92"/>
    </row>
    <row r="48" spans="1:12" ht="13.5" thickBot="1">
      <c r="A48" s="157"/>
      <c r="B48" s="158"/>
      <c r="C48" s="158"/>
      <c r="E48" s="217"/>
      <c r="F48" s="216"/>
      <c r="G48" s="158"/>
      <c r="H48" s="158"/>
      <c r="I48" s="173"/>
      <c r="J48" s="115"/>
      <c r="K48" s="115"/>
      <c r="L48" s="115"/>
    </row>
    <row r="49" spans="1:12" ht="15" thickBot="1">
      <c r="A49" s="228" t="s">
        <v>141</v>
      </c>
      <c r="B49" s="228" t="s">
        <v>16</v>
      </c>
      <c r="C49" s="224" t="s">
        <v>91</v>
      </c>
      <c r="D49" s="213"/>
      <c r="E49" s="217"/>
      <c r="F49" s="216"/>
      <c r="G49" s="229" t="s">
        <v>46</v>
      </c>
      <c r="H49" s="230" t="s">
        <v>100</v>
      </c>
      <c r="I49" s="107" t="s">
        <v>20</v>
      </c>
      <c r="J49" s="91"/>
      <c r="L49" s="92"/>
    </row>
    <row r="50" spans="1:12" ht="12.75">
      <c r="A50" s="112" t="s">
        <v>142</v>
      </c>
      <c r="B50" s="44"/>
      <c r="C50" s="143">
        <f>B50*1000*H50</f>
        <v>0</v>
      </c>
      <c r="D50" s="213"/>
      <c r="E50" s="217"/>
      <c r="F50" s="216"/>
      <c r="G50" s="49" t="s">
        <v>55</v>
      </c>
      <c r="H50" s="25">
        <v>1200</v>
      </c>
      <c r="I50" s="138" t="s">
        <v>44</v>
      </c>
      <c r="J50" s="91"/>
      <c r="L50" s="92"/>
    </row>
    <row r="51" spans="1:12" ht="12.75">
      <c r="A51" s="56" t="s">
        <v>143</v>
      </c>
      <c r="B51" s="104"/>
      <c r="C51" s="144">
        <f>B51*1000*H51</f>
        <v>0</v>
      </c>
      <c r="D51" s="91"/>
      <c r="E51" s="217"/>
      <c r="G51" s="49" t="s">
        <v>54</v>
      </c>
      <c r="H51" s="25">
        <v>925</v>
      </c>
      <c r="I51" s="138" t="s">
        <v>44</v>
      </c>
      <c r="J51" s="91"/>
      <c r="L51" s="92"/>
    </row>
    <row r="52" spans="1:12" ht="13.5" thickBot="1">
      <c r="A52" s="56" t="s">
        <v>144</v>
      </c>
      <c r="B52" s="104"/>
      <c r="C52" s="144">
        <f>B52*1000*H52</f>
        <v>0</v>
      </c>
      <c r="D52" s="91"/>
      <c r="E52" s="217"/>
      <c r="G52" s="135" t="s">
        <v>86</v>
      </c>
      <c r="H52" s="33">
        <v>1870</v>
      </c>
      <c r="I52" s="139" t="s">
        <v>44</v>
      </c>
      <c r="J52" s="91"/>
      <c r="L52" s="92"/>
    </row>
    <row r="53" spans="1:12" ht="26.25" thickBot="1">
      <c r="A53" s="70" t="s">
        <v>145</v>
      </c>
      <c r="B53" s="71"/>
      <c r="C53" s="145">
        <f>SUM(C50:C52)</f>
        <v>0</v>
      </c>
      <c r="D53" s="91"/>
      <c r="E53" s="217"/>
      <c r="F53" s="91"/>
      <c r="G53" s="159"/>
      <c r="H53" s="160"/>
      <c r="I53" s="163"/>
      <c r="L53" s="92"/>
    </row>
    <row r="54" spans="1:12" ht="13.5" thickBot="1">
      <c r="A54" s="180"/>
      <c r="B54" s="167"/>
      <c r="C54" s="167"/>
      <c r="D54" s="91"/>
      <c r="E54" s="217"/>
      <c r="F54" s="91"/>
      <c r="G54" s="174"/>
      <c r="H54" s="175"/>
      <c r="I54" s="176"/>
      <c r="L54" s="92"/>
    </row>
    <row r="55" spans="1:12" ht="13.5" thickBot="1">
      <c r="A55" s="91"/>
      <c r="D55" s="91"/>
      <c r="E55" s="217"/>
      <c r="F55" s="91"/>
      <c r="G55" s="174"/>
      <c r="H55" s="175"/>
      <c r="I55" s="176"/>
      <c r="L55" s="92"/>
    </row>
    <row r="56" spans="1:12" ht="12.75" customHeight="1" thickBot="1">
      <c r="A56" s="157"/>
      <c r="B56" s="158"/>
      <c r="C56" s="158"/>
      <c r="D56" s="91"/>
      <c r="E56" s="217"/>
      <c r="G56" s="177"/>
      <c r="H56" s="162"/>
      <c r="I56" s="164"/>
      <c r="L56" s="92"/>
    </row>
    <row r="57" spans="1:12" ht="39.75" thickBot="1">
      <c r="A57" s="113" t="s">
        <v>146</v>
      </c>
      <c r="B57" s="113" t="s">
        <v>148</v>
      </c>
      <c r="C57" s="224" t="s">
        <v>91</v>
      </c>
      <c r="D57" s="246" t="s">
        <v>118</v>
      </c>
      <c r="E57" s="217"/>
      <c r="G57" s="136" t="s">
        <v>21</v>
      </c>
      <c r="H57" s="231" t="s">
        <v>101</v>
      </c>
      <c r="I57" s="232" t="s">
        <v>20</v>
      </c>
      <c r="J57" s="91"/>
      <c r="L57" s="92"/>
    </row>
    <row r="58" spans="1:12" ht="12.75" customHeight="1">
      <c r="A58" s="43" t="s">
        <v>149</v>
      </c>
      <c r="B58" s="15"/>
      <c r="C58" s="256">
        <f>B58*H58</f>
        <v>0</v>
      </c>
      <c r="D58" s="263"/>
      <c r="E58" s="211"/>
      <c r="G58" s="12" t="s">
        <v>87</v>
      </c>
      <c r="H58" s="86">
        <v>9044</v>
      </c>
      <c r="I58" s="178" t="s">
        <v>44</v>
      </c>
      <c r="J58" s="91"/>
      <c r="L58" s="92"/>
    </row>
    <row r="59" spans="1:12" ht="13.5" thickBot="1">
      <c r="A59" t="s">
        <v>150</v>
      </c>
      <c r="B59" s="16"/>
      <c r="C59" s="256">
        <f>B59*H59</f>
        <v>0</v>
      </c>
      <c r="D59" s="269"/>
      <c r="E59" s="211"/>
      <c r="G59" s="105" t="s">
        <v>88</v>
      </c>
      <c r="H59" s="35">
        <v>7980</v>
      </c>
      <c r="I59" s="179" t="s">
        <v>44</v>
      </c>
      <c r="J59" s="91"/>
      <c r="L59" s="92"/>
    </row>
    <row r="60" spans="1:12" ht="13.5" thickBot="1">
      <c r="A60" s="71" t="s">
        <v>147</v>
      </c>
      <c r="B60" s="70"/>
      <c r="C60" s="257">
        <f>SUM(C58:C59)</f>
        <v>0</v>
      </c>
      <c r="D60" s="269">
        <f>SUM(D58:D59)</f>
        <v>0</v>
      </c>
      <c r="E60" s="211"/>
      <c r="F60" s="91"/>
      <c r="G60" s="150"/>
      <c r="H60" s="115"/>
      <c r="I60" s="115"/>
      <c r="L60" s="114"/>
    </row>
    <row r="61" spans="1:7" ht="12.75">
      <c r="A61" s="180"/>
      <c r="B61" s="167"/>
      <c r="C61" s="214"/>
      <c r="D61" s="150"/>
      <c r="E61" s="217"/>
      <c r="F61" s="91"/>
      <c r="G61" s="91"/>
    </row>
    <row r="62" spans="1:12" ht="12.75">
      <c r="A62" s="91"/>
      <c r="D62" s="91"/>
      <c r="E62" s="217"/>
      <c r="F62" s="91"/>
      <c r="G62" s="155"/>
      <c r="H62" s="114"/>
      <c r="I62" s="114"/>
      <c r="J62" s="114"/>
      <c r="K62" s="114"/>
      <c r="L62" s="150"/>
    </row>
    <row r="63" spans="1:5" ht="13.5" thickBot="1">
      <c r="A63" s="184"/>
      <c r="B63" s="158"/>
      <c r="C63" s="158"/>
      <c r="D63" s="91"/>
      <c r="E63" s="217"/>
    </row>
    <row r="64" spans="1:5" ht="15" customHeight="1" thickBot="1">
      <c r="A64" s="82" t="s">
        <v>151</v>
      </c>
      <c r="B64" s="83"/>
      <c r="C64" s="84"/>
      <c r="D64" s="277" t="s">
        <v>118</v>
      </c>
      <c r="E64" s="278"/>
    </row>
    <row r="65" spans="1:5" ht="15" thickBot="1">
      <c r="A65" s="233" t="s">
        <v>152</v>
      </c>
      <c r="B65" s="72">
        <f>D22+D31+D45+C53+C60</f>
        <v>0</v>
      </c>
      <c r="C65" s="258" t="s">
        <v>92</v>
      </c>
      <c r="D65" s="270">
        <f>E22+F29+E45</f>
        <v>0</v>
      </c>
      <c r="E65" s="1" t="s">
        <v>108</v>
      </c>
    </row>
    <row r="66" spans="1:5" ht="14.25">
      <c r="A66" s="234" t="s">
        <v>153</v>
      </c>
      <c r="B66" s="73">
        <f>D22+D31+D45+C53</f>
        <v>0</v>
      </c>
      <c r="C66" s="259" t="s">
        <v>92</v>
      </c>
      <c r="D66" s="270">
        <f>D65+D60</f>
        <v>0</v>
      </c>
      <c r="E66" s="1" t="s">
        <v>108</v>
      </c>
    </row>
    <row r="67" spans="1:5" ht="14.25">
      <c r="A67" s="235" t="s">
        <v>154</v>
      </c>
      <c r="B67" s="146" t="e">
        <f>B66/(B9*1000*B10)</f>
        <v>#DIV/0!</v>
      </c>
      <c r="C67" s="260" t="s">
        <v>93</v>
      </c>
      <c r="D67" s="266" t="e">
        <f>D66/(B9*1000*B10)</f>
        <v>#DIV/0!</v>
      </c>
      <c r="E67" s="1" t="s">
        <v>109</v>
      </c>
    </row>
    <row r="68" spans="1:5" ht="15" thickBot="1">
      <c r="A68" s="233" t="s">
        <v>155</v>
      </c>
      <c r="B68" s="147" t="e">
        <f>B66/(B9*1000)</f>
        <v>#DIV/0!</v>
      </c>
      <c r="C68" s="261" t="s">
        <v>94</v>
      </c>
      <c r="D68" s="267" t="e">
        <f>D66/(B9*1000)</f>
        <v>#DIV/0!</v>
      </c>
      <c r="E68" s="1" t="s">
        <v>110</v>
      </c>
    </row>
    <row r="69" spans="1:5" ht="14.25">
      <c r="A69" s="235" t="s">
        <v>156</v>
      </c>
      <c r="B69" s="146" t="e">
        <f>((B66*(B58+B59)/B9)+C60)/(B9*1000*B10*(B58+B59)/B9)</f>
        <v>#DIV/0!</v>
      </c>
      <c r="C69" s="260" t="s">
        <v>93</v>
      </c>
      <c r="D69" s="266" t="e">
        <f>((D66*(B58+B59)/B9)+D60)/(B9*1000*B10*(B58+B59)/B9)</f>
        <v>#DIV/0!</v>
      </c>
      <c r="E69" s="1" t="s">
        <v>109</v>
      </c>
    </row>
    <row r="70" spans="1:5" ht="15" thickBot="1">
      <c r="A70" s="233" t="s">
        <v>157</v>
      </c>
      <c r="B70" s="147" t="e">
        <f>((B66*(B58+B59)/B9)+C60)/((B58+B59)*1000)</f>
        <v>#DIV/0!</v>
      </c>
      <c r="C70" s="262" t="s">
        <v>94</v>
      </c>
      <c r="D70" s="268" t="e">
        <f>((D66*(B58+B59)/B9)+D60)/((B58+B59)*1000)</f>
        <v>#DIV/0!</v>
      </c>
      <c r="E70" s="9" t="s">
        <v>110</v>
      </c>
    </row>
    <row r="71" spans="1:6" ht="13.5" thickBot="1">
      <c r="A71" s="180"/>
      <c r="B71" s="180"/>
      <c r="C71" s="264"/>
      <c r="D71" s="271" t="e">
        <f>(D65/(B9*1000*B10))*100</f>
        <v>#DIV/0!</v>
      </c>
      <c r="E71" s="265" t="s">
        <v>168</v>
      </c>
      <c r="F71" s="89" t="s">
        <v>167</v>
      </c>
    </row>
    <row r="72" spans="1:6" ht="13.5" thickBot="1">
      <c r="A72" s="183"/>
      <c r="B72" s="182"/>
      <c r="C72" s="215"/>
      <c r="D72" s="271" t="e">
        <f>(D65-E37-D32-E43)/(B9*1000*B10)*100</f>
        <v>#DIV/0!</v>
      </c>
      <c r="E72" s="265" t="s">
        <v>168</v>
      </c>
      <c r="F72" s="89" t="s">
        <v>169</v>
      </c>
    </row>
    <row r="73" spans="1:6" ht="51.75" thickBot="1">
      <c r="A73" s="85" t="s">
        <v>158</v>
      </c>
      <c r="B73" s="85" t="s">
        <v>165</v>
      </c>
      <c r="C73" s="85" t="s">
        <v>166</v>
      </c>
      <c r="D73" s="91"/>
      <c r="E73" s="153"/>
      <c r="F73" s="153"/>
    </row>
    <row r="74" spans="1:6" ht="13.5" thickBot="1">
      <c r="A74" s="136" t="s">
        <v>159</v>
      </c>
      <c r="B74" s="134"/>
      <c r="C74" s="34"/>
      <c r="D74" s="91"/>
      <c r="E74" s="153"/>
      <c r="F74" s="153"/>
    </row>
    <row r="75" spans="1:6" ht="12.75">
      <c r="A75" s="62" t="s">
        <v>160</v>
      </c>
      <c r="B75" s="132" t="e">
        <f>(K38-$B$67)/K38</f>
        <v>#DIV/0!</v>
      </c>
      <c r="C75" s="219" t="e">
        <f>(K38-$B$69)/K38</f>
        <v>#DIV/0!</v>
      </c>
      <c r="D75" s="91"/>
      <c r="E75" s="153"/>
      <c r="F75" s="153"/>
    </row>
    <row r="76" spans="1:6" ht="12.75">
      <c r="A76" s="13" t="s">
        <v>161</v>
      </c>
      <c r="B76" s="132" t="e">
        <f>(K39-$B$67)/K39</f>
        <v>#DIV/0!</v>
      </c>
      <c r="C76" s="129" t="e">
        <f>(K39-$B$69)/K39</f>
        <v>#DIV/0!</v>
      </c>
      <c r="D76" s="91"/>
      <c r="E76" s="153"/>
      <c r="F76" s="153"/>
    </row>
    <row r="77" spans="1:6" ht="12.75">
      <c r="A77" s="13" t="s">
        <v>3</v>
      </c>
      <c r="B77" s="132" t="e">
        <f>(K40-$B$67)/K40</f>
        <v>#DIV/0!</v>
      </c>
      <c r="C77" s="133" t="e">
        <f>(K40-$B$69)/K40</f>
        <v>#DIV/0!</v>
      </c>
      <c r="D77" s="91"/>
      <c r="E77" s="153"/>
      <c r="F77" s="153"/>
    </row>
    <row r="78" spans="1:6" ht="12.75">
      <c r="A78" s="13" t="s">
        <v>162</v>
      </c>
      <c r="B78" s="132" t="e">
        <f>(K41-$B$67)/K41</f>
        <v>#DIV/0!</v>
      </c>
      <c r="C78" s="133" t="e">
        <f>(K41-$B$69)/K41</f>
        <v>#DIV/0!</v>
      </c>
      <c r="D78" s="91"/>
      <c r="E78" s="153"/>
      <c r="F78" s="153"/>
    </row>
    <row r="79" spans="1:6" ht="12.75">
      <c r="A79" s="13" t="s">
        <v>163</v>
      </c>
      <c r="B79" s="132" t="e">
        <f>(K42-$B$67)/K42</f>
        <v>#DIV/0!</v>
      </c>
      <c r="C79" s="133" t="e">
        <f>(K42-$B$69)/K42</f>
        <v>#DIV/0!</v>
      </c>
      <c r="D79" s="91"/>
      <c r="E79" s="153"/>
      <c r="F79" s="153"/>
    </row>
    <row r="80" spans="1:6" ht="13.5" thickBot="1">
      <c r="A80" s="59" t="s">
        <v>164</v>
      </c>
      <c r="B80" s="130" t="e">
        <f>(K44-$B$67)/K44</f>
        <v>#DIV/0!</v>
      </c>
      <c r="C80" s="131" t="e">
        <f>(K44-$B$69)/K44</f>
        <v>#DIV/0!</v>
      </c>
      <c r="D80" s="91"/>
      <c r="E80" s="218"/>
      <c r="F80"/>
    </row>
    <row r="81" spans="1:5" ht="12.75">
      <c r="A81" s="181"/>
      <c r="B81" s="220"/>
      <c r="C81" s="220"/>
      <c r="D81" s="21"/>
      <c r="E81" s="212"/>
    </row>
  </sheetData>
  <sheetProtection/>
  <mergeCells count="1">
    <mergeCell ref="D64:E64"/>
  </mergeCells>
  <printOptions/>
  <pageMargins left="0.75" right="0.75" top="1" bottom="1" header="0.5" footer="0.5"/>
  <pageSetup orientation="portrait" paperSiz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E25" sqref="E25"/>
    </sheetView>
  </sheetViews>
  <sheetFormatPr defaultColWidth="11.00390625" defaultRowHeight="12.75"/>
  <sheetData>
    <row r="2" ht="12.75">
      <c r="A2" s="81" t="s">
        <v>22</v>
      </c>
    </row>
    <row r="3" ht="12.75">
      <c r="A3" s="80" t="s">
        <v>23</v>
      </c>
    </row>
    <row r="4" spans="1:2" ht="14.25" customHeight="1">
      <c r="A4" s="79" t="s">
        <v>31</v>
      </c>
      <c r="B4" s="80" t="s">
        <v>32</v>
      </c>
    </row>
    <row r="5" spans="1:2" ht="14.25" customHeight="1">
      <c r="A5" s="80"/>
      <c r="B5" s="78" t="s">
        <v>25</v>
      </c>
    </row>
    <row r="6" spans="1:2" ht="12.75">
      <c r="A6" s="79" t="s">
        <v>34</v>
      </c>
      <c r="B6" s="80" t="s">
        <v>33</v>
      </c>
    </row>
    <row r="7" spans="1:2" ht="12.75">
      <c r="A7" s="80"/>
      <c r="B7" s="78" t="s">
        <v>24</v>
      </c>
    </row>
    <row r="8" spans="1:2" ht="12.75">
      <c r="A8" s="79" t="s">
        <v>35</v>
      </c>
      <c r="B8" s="80" t="s">
        <v>36</v>
      </c>
    </row>
    <row r="9" spans="1:2" ht="12.75">
      <c r="A9" s="80"/>
      <c r="B9" s="78" t="s">
        <v>26</v>
      </c>
    </row>
    <row r="10" spans="1:2" ht="12.75">
      <c r="A10" s="79" t="s">
        <v>76</v>
      </c>
      <c r="B10" s="80" t="s">
        <v>37</v>
      </c>
    </row>
    <row r="11" spans="1:2" ht="12.75">
      <c r="A11" s="80"/>
      <c r="B11" s="78" t="s">
        <v>27</v>
      </c>
    </row>
    <row r="12" spans="1:2" ht="12.75">
      <c r="A12" s="79" t="s">
        <v>77</v>
      </c>
      <c r="B12" s="80" t="s">
        <v>78</v>
      </c>
    </row>
    <row r="13" spans="1:2" ht="12.75">
      <c r="A13" s="80"/>
      <c r="B13" s="78" t="s">
        <v>79</v>
      </c>
    </row>
    <row r="14" spans="1:2" ht="12.75">
      <c r="A14" s="79" t="s">
        <v>38</v>
      </c>
      <c r="B14" s="80" t="s">
        <v>39</v>
      </c>
    </row>
    <row r="15" spans="1:2" ht="12.75">
      <c r="A15" s="80"/>
      <c r="B15" s="78" t="s">
        <v>28</v>
      </c>
    </row>
    <row r="16" spans="1:2" ht="12.75">
      <c r="A16" s="140" t="s">
        <v>40</v>
      </c>
      <c r="B16" s="141" t="s">
        <v>103</v>
      </c>
    </row>
    <row r="17" spans="1:2" ht="12.75">
      <c r="A17" s="79" t="s">
        <v>29</v>
      </c>
      <c r="B17" s="80" t="s">
        <v>41</v>
      </c>
    </row>
    <row r="18" spans="1:2" ht="12.75">
      <c r="A18" s="80"/>
      <c r="B18" s="78" t="s">
        <v>30</v>
      </c>
    </row>
  </sheetData>
  <sheetProtection/>
  <hyperlinks>
    <hyperlink ref="B7" r:id="rId1" display="http://ec.europa.eu/energy/renewables/transparency_platform/doc/2010_report/sec_2010_0065_1_impact_assesment_en.pdf"/>
    <hyperlink ref="B5" r:id="rId2" display="http://ec.europa.eu/energy/renewables/transparency_platform/doc/2010_report/com_2010_0011_3_report.pdf"/>
    <hyperlink ref="B9" r:id="rId3" display="http://iet.jrc.ec.europa.eu/about-jec/sites/iet.jrc.ec.europa.eu.about-jec/files/documents/wtw3_wtt_appendix1_eurformat.pdf"/>
    <hyperlink ref="B11" r:id="rId4" display="http://www.biograce.net/content/ghgcalculationtools/standardvalues"/>
    <hyperlink ref="B15" r:id="rId5" display="http://www.oib.or.at/RL6_061011.pdf"/>
    <hyperlink ref="B18" r:id="rId6" display="http://www.gemis.de/de/index.htm"/>
    <hyperlink ref="B13" r:id="rId7" display="http://www.biograce.net/content/ghgcalculationtools/additionalstandardvalu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proPellets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Rakos</dc:creator>
  <cp:keywords/>
  <dc:description/>
  <cp:lastModifiedBy>Raquel Nieto</cp:lastModifiedBy>
  <cp:lastPrinted>2012-02-13T16:25:08Z</cp:lastPrinted>
  <dcterms:created xsi:type="dcterms:W3CDTF">2011-12-06T18:15:55Z</dcterms:created>
  <dcterms:modified xsi:type="dcterms:W3CDTF">2014-09-29T14:55:16Z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